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4625" windowHeight="7875" tabRatio="472"/>
  </bookViews>
  <sheets>
    <sheet name="גיליון1" sheetId="1" r:id="rId1"/>
    <sheet name="גיליון2" sheetId="2" r:id="rId2"/>
    <sheet name="a4.2" sheetId="4" r:id="rId3"/>
    <sheet name="גיליון3" sheetId="3" r:id="rId4"/>
  </sheets>
  <definedNames>
    <definedName name="_xlnm.Print_Area" localSheetId="2">a4.2!$A$1:$M$194</definedName>
  </definedName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C11" i="1"/>
  <c r="B11" i="1"/>
  <c r="C42" i="1"/>
  <c r="C41" i="1"/>
  <c r="D4" i="1"/>
  <c r="D42" i="1" s="1"/>
  <c r="E4" i="1"/>
  <c r="E42" i="1" s="1"/>
  <c r="F4" i="1"/>
  <c r="F42" i="1" s="1"/>
  <c r="G4" i="1"/>
  <c r="G42" i="1" s="1"/>
  <c r="H4" i="1"/>
  <c r="H42" i="1" s="1"/>
  <c r="I4" i="1"/>
  <c r="I42" i="1" s="1"/>
  <c r="J4" i="1"/>
  <c r="J42" i="1" s="1"/>
  <c r="K4" i="1"/>
  <c r="K22" i="1" s="1"/>
  <c r="L4" i="1"/>
  <c r="L42" i="1" s="1"/>
  <c r="M4" i="1"/>
  <c r="M42" i="1" s="1"/>
  <c r="B4" i="1"/>
  <c r="B42" i="1" s="1"/>
  <c r="D23" i="1"/>
  <c r="E23" i="1"/>
  <c r="F23" i="1"/>
  <c r="G23" i="1"/>
  <c r="H23" i="1"/>
  <c r="I23" i="1"/>
  <c r="J23" i="1"/>
  <c r="K23" i="1"/>
  <c r="L23" i="1"/>
  <c r="M23" i="1"/>
  <c r="B23" i="1"/>
  <c r="N4" i="2"/>
  <c r="N5" i="2"/>
  <c r="N6" i="2"/>
  <c r="N7" i="2"/>
  <c r="N3" i="2"/>
  <c r="O7" i="2"/>
  <c r="G22" i="1" l="1"/>
  <c r="K42" i="1"/>
  <c r="M22" i="1"/>
  <c r="I22" i="1"/>
  <c r="E22" i="1"/>
  <c r="B22" i="1"/>
  <c r="L22" i="1"/>
  <c r="J22" i="1"/>
  <c r="H22" i="1"/>
  <c r="F22" i="1"/>
  <c r="D22" i="1"/>
  <c r="D29" i="1"/>
  <c r="E29" i="1"/>
  <c r="D30" i="1"/>
  <c r="E30" i="1"/>
  <c r="D32" i="1"/>
  <c r="E32" i="1"/>
  <c r="G36" i="1"/>
  <c r="H36" i="1"/>
  <c r="I36" i="1"/>
  <c r="J36" i="1"/>
  <c r="D12" i="1" l="1"/>
  <c r="E12" i="1"/>
  <c r="F12" i="1"/>
  <c r="G12" i="1"/>
  <c r="H12" i="1"/>
  <c r="I12" i="1"/>
  <c r="J12" i="1"/>
  <c r="K12" i="1"/>
  <c r="L12" i="1"/>
  <c r="M12" i="1"/>
  <c r="B12" i="1"/>
  <c r="M30" i="1" l="1"/>
  <c r="D15" i="1"/>
  <c r="E15" i="1"/>
  <c r="F15" i="1"/>
  <c r="G15" i="1"/>
  <c r="H15" i="1"/>
  <c r="I15" i="1"/>
  <c r="J15" i="1"/>
  <c r="K15" i="1"/>
  <c r="L15" i="1"/>
  <c r="M15" i="1"/>
  <c r="B15" i="1"/>
  <c r="N140" i="4" l="1"/>
  <c r="B11" i="3"/>
  <c r="D11" i="3"/>
  <c r="E11" i="3"/>
  <c r="F11" i="3"/>
  <c r="G11" i="3"/>
  <c r="H11" i="3"/>
  <c r="I11" i="3"/>
  <c r="J11" i="3"/>
  <c r="K11" i="3"/>
  <c r="L11" i="3"/>
  <c r="C11" i="3"/>
  <c r="B29" i="1" l="1"/>
  <c r="F29" i="1"/>
  <c r="G29" i="1"/>
  <c r="H29" i="1"/>
  <c r="I29" i="1"/>
  <c r="J29" i="1"/>
  <c r="K29" i="1"/>
  <c r="L29" i="1"/>
  <c r="M29" i="1"/>
  <c r="B30" i="1"/>
  <c r="F30" i="1"/>
  <c r="G30" i="1"/>
  <c r="H30" i="1"/>
  <c r="I30" i="1"/>
  <c r="J30" i="1"/>
  <c r="K30" i="1"/>
  <c r="L30" i="1"/>
  <c r="B32" i="1"/>
  <c r="F32" i="1"/>
  <c r="G32" i="1"/>
  <c r="H32" i="1"/>
  <c r="I32" i="1"/>
  <c r="J32" i="1"/>
  <c r="K32" i="1"/>
  <c r="L32" i="1"/>
  <c r="M32" i="1"/>
  <c r="M25" i="1" s="1"/>
  <c r="D16" i="1"/>
  <c r="D17" i="1" s="1"/>
  <c r="D18" i="1" s="1"/>
  <c r="E16" i="1"/>
  <c r="E17" i="1" s="1"/>
  <c r="E18" i="1" s="1"/>
  <c r="F16" i="1"/>
  <c r="F17" i="1" s="1"/>
  <c r="G16" i="1"/>
  <c r="G17" i="1" s="1"/>
  <c r="H16" i="1"/>
  <c r="H17" i="1" s="1"/>
  <c r="I16" i="1"/>
  <c r="I17" i="1" s="1"/>
  <c r="J16" i="1"/>
  <c r="J17" i="1" s="1"/>
  <c r="K16" i="1"/>
  <c r="K17" i="1" s="1"/>
  <c r="L16" i="1"/>
  <c r="L17" i="1" s="1"/>
  <c r="M16" i="1"/>
  <c r="M17" i="1" s="1"/>
  <c r="B16" i="1"/>
  <c r="B17" i="1" s="1"/>
  <c r="N14" i="4"/>
  <c r="J3" i="2"/>
  <c r="F9" i="1"/>
  <c r="F18" i="1" s="1"/>
  <c r="G9" i="1"/>
  <c r="G18" i="1" s="1"/>
  <c r="H9" i="1"/>
  <c r="H18" i="1" s="1"/>
  <c r="I9" i="1"/>
  <c r="I18" i="1" s="1"/>
  <c r="J9" i="1"/>
  <c r="J18" i="1" s="1"/>
  <c r="K9" i="1"/>
  <c r="K18" i="1" s="1"/>
  <c r="L9" i="1"/>
  <c r="L18" i="1" s="1"/>
  <c r="M9" i="1"/>
  <c r="M18" i="1" s="1"/>
  <c r="B9" i="1"/>
  <c r="F17" i="2"/>
  <c r="F18" i="2"/>
  <c r="F19" i="2"/>
  <c r="F20" i="2"/>
  <c r="F21" i="2"/>
  <c r="F16" i="2"/>
  <c r="J17" i="2" s="1"/>
  <c r="C20" i="2"/>
  <c r="D20" i="2" s="1"/>
  <c r="C19" i="2"/>
  <c r="D19" i="2" s="1"/>
  <c r="C18" i="2"/>
  <c r="D18" i="2" s="1"/>
  <c r="C17" i="2"/>
  <c r="D17" i="2" s="1"/>
  <c r="C16" i="2"/>
  <c r="D16" i="2" s="1"/>
  <c r="C6" i="2"/>
  <c r="D6" i="2" s="1"/>
  <c r="C5" i="2"/>
  <c r="C4" i="2"/>
  <c r="D4" i="2" s="1"/>
  <c r="C3" i="2"/>
  <c r="C2" i="2"/>
  <c r="D2" i="2" s="1"/>
  <c r="J5" i="2" s="1"/>
  <c r="D5" i="2"/>
  <c r="D3" i="2"/>
  <c r="E24" i="1" l="1"/>
  <c r="E41" i="1"/>
  <c r="D24" i="1"/>
  <c r="D41" i="1"/>
  <c r="K25" i="1"/>
  <c r="I25" i="1"/>
  <c r="I26" i="1" s="1"/>
  <c r="I38" i="1" s="1"/>
  <c r="G25" i="1"/>
  <c r="G26" i="1" s="1"/>
  <c r="G38" i="1" s="1"/>
  <c r="B25" i="1"/>
  <c r="L25" i="1"/>
  <c r="L26" i="1" s="1"/>
  <c r="L38" i="1" s="1"/>
  <c r="J25" i="1"/>
  <c r="H25" i="1"/>
  <c r="H26" i="1" s="1"/>
  <c r="H38" i="1" s="1"/>
  <c r="F25" i="1"/>
  <c r="F26" i="1" s="1"/>
  <c r="F38" i="1" s="1"/>
  <c r="B18" i="1"/>
  <c r="J26" i="1"/>
  <c r="J38" i="1" s="1"/>
  <c r="M26" i="1"/>
  <c r="M38" i="1" s="1"/>
  <c r="K26" i="1"/>
  <c r="K38" i="1" s="1"/>
  <c r="E2" i="2"/>
  <c r="E16" i="2"/>
  <c r="J18" i="2" s="1"/>
  <c r="J19" i="2"/>
  <c r="M24" i="1" l="1"/>
  <c r="M41" i="1"/>
  <c r="K24" i="1"/>
  <c r="K41" i="1"/>
  <c r="H24" i="1"/>
  <c r="H41" i="1"/>
  <c r="B24" i="1"/>
  <c r="B41" i="1"/>
  <c r="I24" i="1"/>
  <c r="I41" i="1"/>
  <c r="G24" i="1"/>
  <c r="G41" i="1"/>
  <c r="F24" i="1"/>
  <c r="F41" i="1"/>
  <c r="J24" i="1"/>
  <c r="J41" i="1"/>
  <c r="L24" i="1"/>
  <c r="L41" i="1"/>
  <c r="M39" i="1"/>
  <c r="M40" i="1"/>
  <c r="L39" i="1"/>
  <c r="L40" i="1"/>
  <c r="F39" i="1"/>
  <c r="F40" i="1"/>
  <c r="J39" i="1"/>
  <c r="J40" i="1"/>
  <c r="G39" i="1"/>
  <c r="G40" i="1"/>
  <c r="H39" i="1"/>
  <c r="H40" i="1"/>
  <c r="K39" i="1"/>
  <c r="K40" i="1"/>
  <c r="I39" i="1"/>
  <c r="I40" i="1"/>
  <c r="I27" i="1"/>
  <c r="J27" i="1"/>
  <c r="G27" i="1"/>
  <c r="K27" i="1"/>
  <c r="H27" i="1"/>
  <c r="M27" i="1"/>
  <c r="L27" i="1"/>
  <c r="F27" i="1"/>
  <c r="B26" i="1"/>
  <c r="B38" i="1" s="1"/>
  <c r="J4" i="2"/>
  <c r="J6" i="2"/>
  <c r="E3" i="2"/>
  <c r="E17" i="2"/>
  <c r="J20" i="2"/>
  <c r="B39" i="1" l="1"/>
  <c r="B40" i="1"/>
  <c r="B27" i="1"/>
  <c r="E4" i="2"/>
  <c r="J7" i="2"/>
  <c r="J8" i="2"/>
  <c r="J21" i="2"/>
  <c r="E18" i="2"/>
  <c r="J16" i="2" s="1"/>
  <c r="J22" i="2"/>
  <c r="E5" i="2" l="1"/>
  <c r="J12" i="2" s="1"/>
  <c r="J2" i="2"/>
  <c r="J10" i="2"/>
  <c r="J9" i="2"/>
  <c r="J23" i="2"/>
  <c r="E19" i="2"/>
  <c r="J26" i="2" s="1"/>
  <c r="J24" i="2"/>
  <c r="E6" i="2" l="1"/>
  <c r="J11" i="2"/>
  <c r="J25" i="2"/>
  <c r="E20" i="2"/>
  <c r="D25" i="1"/>
  <c r="D26" i="1" s="1"/>
  <c r="D27" i="1" s="1"/>
  <c r="E25" i="1"/>
  <c r="E26" i="1" s="1"/>
  <c r="E27" i="1" s="1"/>
  <c r="E38" i="1" l="1"/>
  <c r="E39" i="1" s="1"/>
  <c r="D38" i="1"/>
  <c r="E40" i="1" l="1"/>
  <c r="D39" i="1"/>
  <c r="D40" i="1"/>
</calcChain>
</file>

<file path=xl/comments1.xml><?xml version="1.0" encoding="utf-8"?>
<comments xmlns="http://schemas.openxmlformats.org/spreadsheetml/2006/main">
  <authors>
    <author>אלי גרשנקרוין</author>
  </authors>
  <commentList>
    <comment ref="A7" authorId="0">
      <text>
        <r>
          <rPr>
            <b/>
            <sz val="9"/>
            <color indexed="81"/>
            <rFont val="Tahoma"/>
            <charset val="177"/>
          </rPr>
          <t>אלי גרשנקרוין:</t>
        </r>
        <r>
          <rPr>
            <sz val="9"/>
            <color indexed="81"/>
            <rFont val="Tahoma"/>
            <charset val="177"/>
          </rPr>
          <t xml:space="preserve">
חישוב לאומדן מיסוי ישיר מפורט בגיליון 2</t>
        </r>
      </text>
    </comment>
    <comment ref="A11" authorId="0">
      <text>
        <r>
          <rPr>
            <b/>
            <sz val="9"/>
            <color indexed="81"/>
            <rFont val="Tahoma"/>
            <charset val="177"/>
          </rPr>
          <t>אלי גרשנקרוין:</t>
        </r>
        <r>
          <rPr>
            <sz val="9"/>
            <color indexed="81"/>
            <rFont val="Tahoma"/>
            <charset val="177"/>
          </rPr>
          <t xml:space="preserve">
לפי נתוני הלמ"ס ריכוז עקרות הבית שפטורות מתשלום דמי ביטוח לאומי נמצא בעשירונים 1-5</t>
        </r>
      </text>
    </comment>
    <comment ref="A12" authorId="0">
      <text>
        <r>
          <rPr>
            <b/>
            <sz val="9"/>
            <color indexed="81"/>
            <rFont val="Tahoma"/>
            <charset val="177"/>
          </rPr>
          <t>אלי גרשנקרוין:</t>
        </r>
        <r>
          <rPr>
            <sz val="9"/>
            <color indexed="81"/>
            <rFont val="Tahoma"/>
            <charset val="177"/>
          </rPr>
          <t xml:space="preserve">
החישוב המפורט בגיליון 3</t>
        </r>
      </text>
    </comment>
  </commentList>
</comments>
</file>

<file path=xl/sharedStrings.xml><?xml version="1.0" encoding="utf-8"?>
<sst xmlns="http://schemas.openxmlformats.org/spreadsheetml/2006/main" count="321" uniqueCount="256">
  <si>
    <t>ממוצע</t>
  </si>
  <si>
    <t xml:space="preserve">הכנסה כספית ברוטו למשק בית </t>
  </si>
  <si>
    <t>הכנסה כספית נטו למשק בית</t>
  </si>
  <si>
    <t>מזה: הכנסה כספית מקצבאות ותמיכות</t>
  </si>
  <si>
    <t>תוספת ההוצאה לתצרוכת למשקי הבית</t>
  </si>
  <si>
    <t>סך הוצאה לתצרוכת (במחירי 2012)</t>
  </si>
  <si>
    <t>הוצאה על חשמל, גז ודלק לבית</t>
  </si>
  <si>
    <t>העלאת המע"מ</t>
  </si>
  <si>
    <t>הוצאות על שירותי חינוך</t>
  </si>
  <si>
    <t>הוצאה על סיגריות</t>
  </si>
  <si>
    <t>השפעת העלאת מחירי הסיגריות</t>
  </si>
  <si>
    <t>+</t>
  </si>
  <si>
    <t>מצטבר</t>
  </si>
  <si>
    <t>אומדן מיסוי ישיר</t>
  </si>
  <si>
    <t>אומדן מיסוי ישיר אחרי העלאת מס הכנסה</t>
  </si>
  <si>
    <t>מיסוי ישיר כיום</t>
  </si>
  <si>
    <t>אומדן הכנסה כספית נטו אחרי העלאת מס</t>
  </si>
  <si>
    <t>כאחוז מההכנסה הכספית נטו לאחר העלאת מס</t>
  </si>
  <si>
    <t>הוצאות על שירותי בריאות*</t>
  </si>
  <si>
    <t>קצבאות ילדים</t>
  </si>
  <si>
    <t>(8)   החל בינואר 2009 הסדרה כוללת שירותי אינטרנט, שנמדדו בעבר בסעיף "חינוך, תרבות ובידור".</t>
  </si>
  <si>
    <t xml:space="preserve">        סדרות אלו מופיעות בנפרד בלוח 4.4</t>
  </si>
  <si>
    <t>(7)   החל בינואר 2013 נוספה קבוצה חדשה: נסיעה בתחבורה ציבורית הכולל נסיעה באוטובוס, מונית ורכבת.</t>
  </si>
  <si>
    <t>(6)   החל בינואר 2011 הסדרה לא כוללת עריכת מסיבות ואירועים, שמופיעה כסדרה נפרדת.</t>
  </si>
  <si>
    <t>(5)   החל בינואר 2011 הסדרה כוללת גם  כרטיס כניסה לקולנוע.</t>
  </si>
  <si>
    <t xml:space="preserve">        עד דצמבר 2004 נמדדה הסדרה תחת צרכי הלבשה שונים.</t>
  </si>
  <si>
    <t>(4)   הסדרה מתחילה מינואר 2005.</t>
  </si>
  <si>
    <t xml:space="preserve">        דירות שהושכרו על ידי חברות ציבוריות וכד‘.</t>
  </si>
  <si>
    <t>(3)   כולל כל סוגי הדירות המיועדות למגורים, כגון: דירות שהושכרו על ידי אנשים פרטיים,</t>
  </si>
  <si>
    <t>(2)   מדד זה משקף רק את התשלום שמשלם העובד עבור הארוחה ולא את עלות הארוחה כולה למעביד.</t>
  </si>
  <si>
    <r>
      <t>(1)   להסברים והרחבה ראה: "</t>
    </r>
    <r>
      <rPr>
        <b/>
        <u/>
        <sz val="9"/>
        <color indexed="12"/>
        <rFont val="Arial (Hebrew)"/>
        <charset val="177"/>
      </rPr>
      <t>הגדרת מדד המחירים לצרכן</t>
    </r>
    <r>
      <rPr>
        <b/>
        <sz val="9"/>
        <color indexed="12"/>
        <rFont val="Arial (Hebrew)"/>
        <charset val="177"/>
      </rPr>
      <t>", סעיף 7.</t>
    </r>
  </si>
  <si>
    <t xml:space="preserve">      תיקים, ילקוטים
        ומוצרים לתינוק</t>
  </si>
  <si>
    <t xml:space="preserve">            שעוני יד ותיקוני
              שעונים</t>
  </si>
  <si>
    <t xml:space="preserve">            תכשיטים</t>
  </si>
  <si>
    <t xml:space="preserve">      תכשיטים, שעונים וכו‘</t>
  </si>
  <si>
    <t xml:space="preserve">            שירותים משפטיים ואחרים</t>
  </si>
  <si>
    <t xml:space="preserve">            צורכי רחצה
              וקוסמטיקה</t>
  </si>
  <si>
    <t xml:space="preserve">            תספורת, מכון יופי וטיפולי ספא</t>
  </si>
  <si>
    <t xml:space="preserve">      שירותים אישיים
        וקוסמטיקה</t>
  </si>
  <si>
    <t xml:space="preserve">      סיגריות וטבק</t>
  </si>
  <si>
    <r>
      <t xml:space="preserve">  </t>
    </r>
    <r>
      <rPr>
        <b/>
        <u/>
        <sz val="9"/>
        <rFont val="Arial (Hebrew)"/>
        <charset val="177"/>
      </rPr>
      <t>שונות</t>
    </r>
  </si>
  <si>
    <t xml:space="preserve">            מוצרי תקשורת</t>
  </si>
  <si>
    <t xml:space="preserve">            שירותי דואר</t>
  </si>
  <si>
    <r>
      <t xml:space="preserve">            שירותי טלפון
              ואינטרנט</t>
    </r>
    <r>
      <rPr>
        <b/>
        <vertAlign val="superscript"/>
        <sz val="9"/>
        <rFont val="Arial (Hebrew)"/>
        <charset val="177"/>
      </rPr>
      <t>(8)</t>
    </r>
  </si>
  <si>
    <t xml:space="preserve">      תקשורת</t>
  </si>
  <si>
    <t xml:space="preserve">            שיעורי נהיגה,
              שכירת רכב וכו‘</t>
  </si>
  <si>
    <t xml:space="preserve">            רכב פרטי ואחזקתו</t>
  </si>
  <si>
    <t xml:space="preserve">            הוצאות על נסיעות לחו"ל וטיסות בארץ</t>
  </si>
  <si>
    <r>
      <t xml:space="preserve">            נסיעה בתחבורה ציבורית </t>
    </r>
    <r>
      <rPr>
        <b/>
        <vertAlign val="superscript"/>
        <sz val="9"/>
        <rFont val="Arial (Hebrew)"/>
        <charset val="177"/>
      </rPr>
      <t>(7)</t>
    </r>
  </si>
  <si>
    <t xml:space="preserve">      תחבורה</t>
  </si>
  <si>
    <r>
      <t xml:space="preserve">  </t>
    </r>
    <r>
      <rPr>
        <b/>
        <u/>
        <sz val="9"/>
        <rFont val="Arial (Hebrew)"/>
        <charset val="177"/>
      </rPr>
      <t>תחבורה ותקשורת</t>
    </r>
  </si>
  <si>
    <t xml:space="preserve">            עריכת מסיבות ואירועים</t>
  </si>
  <si>
    <t xml:space="preserve">            צעצועים לילדים
              ונוער</t>
  </si>
  <si>
    <t xml:space="preserve">            תחביבים</t>
  </si>
  <si>
    <t xml:space="preserve">            מוצרי חשמל בידוריים,
              טלויזיה רב-ערוצית וכו‘</t>
  </si>
  <si>
    <r>
      <t xml:space="preserve">            הבראה, נופש
              וטיולים</t>
    </r>
    <r>
      <rPr>
        <b/>
        <vertAlign val="superscript"/>
        <sz val="9"/>
        <rFont val="Arial (Hebrew)"/>
        <charset val="177"/>
      </rPr>
      <t>(6)</t>
    </r>
  </si>
  <si>
    <r>
      <t xml:space="preserve">            הצגות וקונצרטים,
              מופעי ספורט,
              קולנוע וכו‘</t>
    </r>
    <r>
      <rPr>
        <b/>
        <vertAlign val="superscript"/>
        <sz val="9"/>
        <rFont val="Arial (Hebrew)"/>
        <charset val="177"/>
      </rPr>
      <t>(5)</t>
    </r>
  </si>
  <si>
    <t xml:space="preserve">            צורכי דת</t>
  </si>
  <si>
    <t xml:space="preserve">            ספרי קריאה</t>
  </si>
  <si>
    <t xml:space="preserve">            עיתונים, שבועונים
              וירחונים</t>
  </si>
  <si>
    <t xml:space="preserve">      תרבות ובידור</t>
  </si>
  <si>
    <t>X</t>
  </si>
  <si>
    <t>XI</t>
  </si>
  <si>
    <t>XII</t>
  </si>
  <si>
    <t>I</t>
  </si>
  <si>
    <t>II</t>
  </si>
  <si>
    <t>III</t>
  </si>
  <si>
    <t>חודשי</t>
  </si>
  <si>
    <t>לעומת
דצמבר
2012</t>
  </si>
  <si>
    <t>שנתי</t>
  </si>
  <si>
    <t>קוד
מדד</t>
  </si>
  <si>
    <t>שם הפריט</t>
  </si>
  <si>
    <t>משקל חדש
מ-I/2013</t>
  </si>
  <si>
    <t>אחוז שינוי</t>
  </si>
  <si>
    <t>למדדים עד דצמבר 2012 - הבסיס: ממוצע 2010=100.0
למדדים מינואר 2013 - הבסיס: ממוצע 2012=100.0</t>
  </si>
  <si>
    <t>לוח 4.2 .- מדד המחירים לצרכן (כולל מע"מ),
לפי קבוצות צריכה ראשיות וקבוצות משניות</t>
  </si>
  <si>
    <t xml:space="preserve">            ספרים וציוד לימודים</t>
  </si>
  <si>
    <t xml:space="preserve">            הכשרה מקצועית, קורסי העשרה,
              חינוך על תיכוני וקייטנות</t>
  </si>
  <si>
    <t xml:space="preserve">            חינוך גבוה, אקדמי</t>
  </si>
  <si>
    <t xml:space="preserve">            חינוך על-יסודי</t>
  </si>
  <si>
    <t xml:space="preserve">            חינוך יסודי</t>
  </si>
  <si>
    <t xml:space="preserve">            חינוך קדם-יסודי</t>
  </si>
  <si>
    <t xml:space="preserve">      חינוך</t>
  </si>
  <si>
    <r>
      <t xml:space="preserve">  </t>
    </r>
    <r>
      <rPr>
        <b/>
        <u/>
        <sz val="9"/>
        <rFont val="Arial (Hebrew)"/>
        <charset val="177"/>
      </rPr>
      <t>חינוך, תרבות ובידור</t>
    </r>
  </si>
  <si>
    <t xml:space="preserve">            משקפיים ומוצרי
              אופטיקה נלווים</t>
  </si>
  <si>
    <t xml:space="preserve">            תרופות וצורכי
              רפואה שונים</t>
  </si>
  <si>
    <t xml:space="preserve">      תרופות ועזרים רפואיים</t>
  </si>
  <si>
    <t xml:space="preserve">      ריפוי שיניים</t>
  </si>
  <si>
    <t xml:space="preserve">            שירות רפואי פרטי</t>
  </si>
  <si>
    <t xml:space="preserve">            שירותי ביטוח
              בריאות בקופ"ח
              ובחברות ביטוח</t>
  </si>
  <si>
    <t xml:space="preserve">      שירותים רפואיים</t>
  </si>
  <si>
    <r>
      <t xml:space="preserve">  </t>
    </r>
    <r>
      <rPr>
        <b/>
        <u/>
        <sz val="9"/>
        <rFont val="Arial (Hebrew)"/>
        <charset val="177"/>
      </rPr>
      <t>בריאות</t>
    </r>
  </si>
  <si>
    <t xml:space="preserve">            תיקוני נעליים</t>
  </si>
  <si>
    <t xml:space="preserve">            הנעלה לילד/ה</t>
  </si>
  <si>
    <t xml:space="preserve">            הנעלה לאישה</t>
  </si>
  <si>
    <t xml:space="preserve">            הנעלה לגבר</t>
  </si>
  <si>
    <t xml:space="preserve">      הנעלה</t>
  </si>
  <si>
    <t xml:space="preserve">            ניקוי בגדים וכביסה
              מחוץ לבית</t>
  </si>
  <si>
    <t xml:space="preserve">            תפירה וחייטות</t>
  </si>
  <si>
    <t xml:space="preserve">            בדים וחומרי
              עזר לתפירה</t>
  </si>
  <si>
    <r>
      <t xml:space="preserve">            בגדי ספורט
              והתעמלות</t>
    </r>
    <r>
      <rPr>
        <b/>
        <vertAlign val="superscript"/>
        <sz val="9"/>
        <rFont val="Arial (Hebrew)"/>
        <charset val="177"/>
      </rPr>
      <t>(4)</t>
    </r>
  </si>
  <si>
    <t xml:space="preserve">            צורכי הלבשה שונים</t>
  </si>
  <si>
    <t xml:space="preserve">            גרביים לילד/ה</t>
  </si>
  <si>
    <t xml:space="preserve">            גרביים לאישה</t>
  </si>
  <si>
    <t xml:space="preserve">            גרביים לגבר</t>
  </si>
  <si>
    <t xml:space="preserve">            הלבשה תחתונה ובגדי שינה לילדים/ות</t>
  </si>
  <si>
    <t xml:space="preserve">            לבנים ובגדי
              שינה לאישה</t>
  </si>
  <si>
    <t xml:space="preserve">            לבנים ובגדי
              שינה לגבר</t>
  </si>
  <si>
    <t xml:space="preserve">            בגדים עליונים
              לילד/ה</t>
  </si>
  <si>
    <t xml:space="preserve">            בגדים עליונים
              לאישה</t>
  </si>
  <si>
    <t xml:space="preserve">            בגדים עליונים
              לגבר</t>
  </si>
  <si>
    <t xml:space="preserve">      הלבשה</t>
  </si>
  <si>
    <r>
      <t xml:space="preserve">  </t>
    </r>
    <r>
      <rPr>
        <b/>
        <u/>
        <sz val="9"/>
        <rFont val="Arial (Hebrew)"/>
        <charset val="177"/>
      </rPr>
      <t>הלבשה והנעלה</t>
    </r>
  </si>
  <si>
    <t xml:space="preserve">            חפצי קישוט לבית</t>
  </si>
  <si>
    <t xml:space="preserve">            כלי מיטה, מגבות
              וכו‘</t>
  </si>
  <si>
    <t xml:space="preserve">      כלי מיטה וקישוט הבית</t>
  </si>
  <si>
    <t xml:space="preserve">            כלים שונים לנקיון ותחזוקת הבית</t>
  </si>
  <si>
    <t xml:space="preserve">            כלי בישול ואפייה</t>
  </si>
  <si>
    <t xml:space="preserve">            כלי אוכל</t>
  </si>
  <si>
    <t xml:space="preserve">      ציוד לא חשמלי לבית</t>
  </si>
  <si>
    <t xml:space="preserve">            ביטוח ותיקונים
              לציוד חשמלי</t>
  </si>
  <si>
    <t xml:space="preserve">            ציוד חשמלי לחימום
              וקירור הבית</t>
  </si>
  <si>
    <t xml:space="preserve">            ציוד חשמלי אחר</t>
  </si>
  <si>
    <t xml:space="preserve">            ציוד חשמלי גדול</t>
  </si>
  <si>
    <t xml:space="preserve">      ציוד חשמלי לבית</t>
  </si>
  <si>
    <t xml:space="preserve">            ריהוט לגן ולמרפסת</t>
  </si>
  <si>
    <t xml:space="preserve">            ריהוט וציוד לתינוק</t>
  </si>
  <si>
    <t xml:space="preserve">            שולחנות, כסאות
              ופינות אוכל</t>
  </si>
  <si>
    <t xml:space="preserve">            ספות, כורסאות,
              מיטות ומזרנים</t>
  </si>
  <si>
    <t xml:space="preserve">            ארונות, מזנונים, כונניות ושידות</t>
  </si>
  <si>
    <t xml:space="preserve">      ריהוט</t>
  </si>
  <si>
    <r>
      <t xml:space="preserve">  </t>
    </r>
    <r>
      <rPr>
        <b/>
        <u/>
        <sz val="9"/>
        <rFont val="Arial (Hebrew)"/>
        <charset val="177"/>
      </rPr>
      <t>ריהוט וציוד לבית</t>
    </r>
  </si>
  <si>
    <t xml:space="preserve">      עזרה בבית</t>
  </si>
  <si>
    <t xml:space="preserve">      מסים עירוניים</t>
  </si>
  <si>
    <t xml:space="preserve">            צורכי משק בית
              אחרים</t>
  </si>
  <si>
    <t xml:space="preserve">            חומרי כביסה, ניקוי והדברה</t>
  </si>
  <si>
    <t xml:space="preserve">      חומרים ומוצרים
        לאחזקת משק הבית</t>
  </si>
  <si>
    <t xml:space="preserve">            תיקונים, שיפוצים
              ואחזקת הדירה</t>
  </si>
  <si>
    <t xml:space="preserve">            צביעה, סיוד וכו‘</t>
  </si>
  <si>
    <t xml:space="preserve">      אחזקה ושיפור הבית</t>
  </si>
  <si>
    <t xml:space="preserve">            שירותי מים וביוב לצריכה ביתית</t>
  </si>
  <si>
    <t xml:space="preserve">            נפט וסולר לחימום
              הדירה</t>
  </si>
  <si>
    <t xml:space="preserve">            גז</t>
  </si>
  <si>
    <t xml:space="preserve">            חשמל</t>
  </si>
  <si>
    <t xml:space="preserve">      חשמל, גז, מים וכו‘</t>
  </si>
  <si>
    <r>
      <t xml:space="preserve">  </t>
    </r>
    <r>
      <rPr>
        <b/>
        <u/>
        <sz val="9"/>
        <rFont val="Arial (Hebrew)"/>
        <charset val="177"/>
      </rPr>
      <t>אחזקת הדירה</t>
    </r>
  </si>
  <si>
    <t xml:space="preserve">      הוצאות דיור אחרות
        (תיווך, חוזה, ביטוח
        וכו‘)</t>
  </si>
  <si>
    <r>
      <t xml:space="preserve">      שכר דירה</t>
    </r>
    <r>
      <rPr>
        <b/>
        <vertAlign val="superscript"/>
        <sz val="9"/>
        <rFont val="Arial (Hebrew)"/>
        <charset val="177"/>
      </rPr>
      <t>(3)</t>
    </r>
  </si>
  <si>
    <t xml:space="preserve">      שירותי דיור
        בבעלות הדיירים</t>
  </si>
  <si>
    <r>
      <t xml:space="preserve">  </t>
    </r>
    <r>
      <rPr>
        <b/>
        <u/>
        <sz val="9"/>
        <rFont val="Arial (Hebrew)"/>
        <charset val="177"/>
      </rPr>
      <t>דיור</t>
    </r>
  </si>
  <si>
    <t xml:space="preserve">      פירות משומרים ויבשים</t>
  </si>
  <si>
    <t xml:space="preserve">      ירקות קפואים,
        כבושים ומשומרים</t>
  </si>
  <si>
    <t xml:space="preserve">      פירות טריים</t>
  </si>
  <si>
    <t xml:space="preserve">      ירקות טריים</t>
  </si>
  <si>
    <r>
      <t xml:space="preserve">  </t>
    </r>
    <r>
      <rPr>
        <b/>
        <u/>
        <sz val="9"/>
        <rFont val="Arial (Hebrew)"/>
        <charset val="177"/>
      </rPr>
      <t>ירקות ופירות</t>
    </r>
  </si>
  <si>
    <t xml:space="preserve">            מצרכים בקיוסקים
              ובחנויות נוחות</t>
  </si>
  <si>
    <t xml:space="preserve">            ארוחות במסעדות
              ובבתי קפה</t>
  </si>
  <si>
    <r>
      <t xml:space="preserve">            ארוחות בעבודה</t>
    </r>
    <r>
      <rPr>
        <b/>
        <vertAlign val="superscript"/>
        <sz val="9"/>
        <rFont val="Arial (Hebrew)"/>
        <charset val="177"/>
      </rPr>
      <t>(2)</t>
    </r>
  </si>
  <si>
    <t xml:space="preserve">      ארוחות מחוץ לבית</t>
  </si>
  <si>
    <t xml:space="preserve">            קקאו</t>
  </si>
  <si>
    <t xml:space="preserve">            קפה</t>
  </si>
  <si>
    <t xml:space="preserve">            תה</t>
  </si>
  <si>
    <t xml:space="preserve">            תבלינים, מוצרים לעוגה
              ומזון לתינוקות</t>
  </si>
  <si>
    <t xml:space="preserve">      מוצרי מזון שונים</t>
  </si>
  <si>
    <t xml:space="preserve">            משקאות אלכוהולים</t>
  </si>
  <si>
    <t xml:space="preserve">            משקאות קלים</t>
  </si>
  <si>
    <t xml:space="preserve">      משקאות</t>
  </si>
  <si>
    <t xml:space="preserve">            ממתקים ושוקולד</t>
  </si>
  <si>
    <t xml:space="preserve">            ריבה, דבש וכו‘</t>
  </si>
  <si>
    <t xml:space="preserve">            סוכר ותחליפיו</t>
  </si>
  <si>
    <t xml:space="preserve">      סוכר, ריבה וממתקים</t>
  </si>
  <si>
    <t xml:space="preserve">      ביצים</t>
  </si>
  <si>
    <t xml:space="preserve">            גלידה</t>
  </si>
  <si>
    <t xml:space="preserve">            גבינה</t>
  </si>
  <si>
    <t xml:space="preserve">            חמאה</t>
  </si>
  <si>
    <t xml:space="preserve">            שמנת</t>
  </si>
  <si>
    <t xml:space="preserve">            לבן, יוגורט
              ומעדני חלב</t>
  </si>
  <si>
    <t xml:space="preserve">            חלב</t>
  </si>
  <si>
    <t xml:space="preserve">      חלב ומוצרי חלב</t>
  </si>
  <si>
    <t xml:space="preserve">            מרגרינה</t>
  </si>
  <si>
    <t xml:space="preserve">            שמנים וכו‘</t>
  </si>
  <si>
    <t xml:space="preserve">      שמנים ומרגרינה</t>
  </si>
  <si>
    <t xml:space="preserve">            שימורי דגים
              ודגים מעובדים</t>
  </si>
  <si>
    <t xml:space="preserve">            דגים</t>
  </si>
  <si>
    <t xml:space="preserve">            בשר משומר ומעובד</t>
  </si>
  <si>
    <t xml:space="preserve">            עופות</t>
  </si>
  <si>
    <t xml:space="preserve">            בשר בהמה אחר
              (כבש, חזיר וכד‘)</t>
  </si>
  <si>
    <t xml:space="preserve">            בשר בקר</t>
  </si>
  <si>
    <t xml:space="preserve">      בשר, עופות, דגים
        ומוצריהם</t>
  </si>
  <si>
    <t xml:space="preserve">            דגן ומוצרי דגן</t>
  </si>
  <si>
    <t xml:space="preserve">            מוצרי בצק</t>
  </si>
  <si>
    <t xml:space="preserve">            קמח</t>
  </si>
  <si>
    <t xml:space="preserve">            ביסקוויטים, עוגות
              וכו‘</t>
  </si>
  <si>
    <t xml:space="preserve">            לחם</t>
  </si>
  <si>
    <t xml:space="preserve">      לחם, דגנים ומוצרי בצק</t>
  </si>
  <si>
    <r>
      <t xml:space="preserve">  </t>
    </r>
    <r>
      <rPr>
        <b/>
        <u/>
        <sz val="9"/>
        <rFont val="Arial (Hebrew)"/>
        <charset val="177"/>
      </rPr>
      <t>מזון ללא ירקות ופירות</t>
    </r>
  </si>
  <si>
    <r>
      <t xml:space="preserve">  </t>
    </r>
    <r>
      <rPr>
        <b/>
        <u/>
        <sz val="9"/>
        <rFont val="Arial (Hebrew)"/>
        <charset val="177"/>
      </rPr>
      <t>מזון כולל ירקות ופירות</t>
    </r>
  </si>
  <si>
    <r>
      <t xml:space="preserve">  </t>
    </r>
    <r>
      <rPr>
        <b/>
        <u/>
        <sz val="9"/>
        <rFont val="Arial (Hebrew)"/>
        <charset val="177"/>
      </rPr>
      <t>המדד ללא אנרגיה</t>
    </r>
    <r>
      <rPr>
        <b/>
        <u/>
        <vertAlign val="superscript"/>
        <sz val="9"/>
        <rFont val="Arial (Hebrew)"/>
        <charset val="177"/>
      </rPr>
      <t>(1)</t>
    </r>
  </si>
  <si>
    <r>
      <t xml:space="preserve">  </t>
    </r>
    <r>
      <rPr>
        <b/>
        <u/>
        <sz val="9"/>
        <rFont val="Arial (Hebrew)"/>
        <charset val="177"/>
      </rPr>
      <t>המדד ללא ירקות ופירות</t>
    </r>
    <r>
      <rPr>
        <b/>
        <sz val="9"/>
        <rFont val="Arial (Hebrew)"/>
        <charset val="177"/>
      </rPr>
      <t xml:space="preserve">
    </t>
    </r>
    <r>
      <rPr>
        <b/>
        <u/>
        <sz val="9"/>
        <rFont val="Arial (Hebrew)"/>
        <charset val="177"/>
      </rPr>
      <t>וללא דיור</t>
    </r>
  </si>
  <si>
    <r>
      <t xml:space="preserve">  </t>
    </r>
    <r>
      <rPr>
        <b/>
        <u/>
        <sz val="9"/>
        <rFont val="Arial (Hebrew)"/>
        <charset val="177"/>
      </rPr>
      <t>המדד ללא דיור</t>
    </r>
  </si>
  <si>
    <r>
      <t xml:space="preserve">  </t>
    </r>
    <r>
      <rPr>
        <b/>
        <u/>
        <sz val="9"/>
        <rFont val="Arial (Hebrew)"/>
        <charset val="177"/>
      </rPr>
      <t>המדד ללא ירקות ופירות</t>
    </r>
  </si>
  <si>
    <r>
      <t xml:space="preserve">  </t>
    </r>
    <r>
      <rPr>
        <b/>
        <u/>
        <sz val="9"/>
        <rFont val="Arial (Hebrew)"/>
        <charset val="177"/>
      </rPr>
      <t>מדד המחירים לצרכן -</t>
    </r>
    <r>
      <rPr>
        <b/>
        <sz val="9"/>
        <rFont val="Arial (Hebrew)"/>
        <charset val="177"/>
      </rPr>
      <t xml:space="preserve">
    </t>
    </r>
    <r>
      <rPr>
        <b/>
        <u/>
        <sz val="9"/>
        <rFont val="Arial (Hebrew)"/>
        <charset val="177"/>
      </rPr>
      <t>כללי</t>
    </r>
  </si>
  <si>
    <r>
      <t xml:space="preserve">א. </t>
    </r>
    <r>
      <rPr>
        <b/>
        <u/>
        <sz val="14"/>
        <color indexed="48"/>
        <rFont val="Arial (Hebrew)"/>
        <charset val="177"/>
      </rPr>
      <t>מדד המחירים לצרכן</t>
    </r>
  </si>
  <si>
    <t>הופק לאחרונה עבור ירחון מחירים מס' 3/2013</t>
  </si>
  <si>
    <t xml:space="preserve">לוח 31.- נפשות, לפי קבוצת גיל בעשירונים של משקי בית, </t>
  </si>
  <si>
    <t xml:space="preserve">             לפי הכנסה נטו לנפש סטנדרטית </t>
  </si>
  <si>
    <t>אחוזים</t>
  </si>
  <si>
    <t>Total</t>
  </si>
  <si>
    <t>עשירונים</t>
  </si>
  <si>
    <t>קבוצת גיל</t>
  </si>
  <si>
    <t>סך הכל</t>
  </si>
  <si>
    <t>0 - 5</t>
  </si>
  <si>
    <t>6 - 14</t>
  </si>
  <si>
    <t>15 - 17</t>
  </si>
  <si>
    <t>18 - 24</t>
  </si>
  <si>
    <t>25 - 34</t>
  </si>
  <si>
    <t>35 - 44</t>
  </si>
  <si>
    <t>45 - 54</t>
  </si>
  <si>
    <t>55 - 64</t>
  </si>
  <si>
    <t>65 +</t>
  </si>
  <si>
    <t>תוספת מס בגין העלאת מס הכנסה ב- 1.5%</t>
  </si>
  <si>
    <t>עשירון</t>
  </si>
  <si>
    <t>תוספת הוצאה כתוצאה מעליית מחירי החשמל ב- 6.3%</t>
  </si>
  <si>
    <t>סך עלויות במונחים חודשיים</t>
  </si>
  <si>
    <t>ראשון</t>
  </si>
  <si>
    <t>שני</t>
  </si>
  <si>
    <t>שלישי</t>
  </si>
  <si>
    <t>רביעי</t>
  </si>
  <si>
    <t>חמישי ואילך</t>
  </si>
  <si>
    <t>ממוצע נפשות במשק בית</t>
  </si>
  <si>
    <t>ממוצע נפשות סטנדרטיות במשק בית</t>
  </si>
  <si>
    <t>ממוצע מפרנסים במשק בית</t>
  </si>
  <si>
    <t>ממוצע ילדים במשק בית</t>
  </si>
  <si>
    <t>אומדן ביטול קצבאות ילדים</t>
  </si>
  <si>
    <t xml:space="preserve">ביטול הסובסידיה לצהרונים </t>
  </si>
  <si>
    <t>משק בית ללא מפרנסים</t>
  </si>
  <si>
    <t>אומדן הוצאה לבטל"א וביטוח בריאות עבור עקרות בית</t>
  </si>
  <si>
    <t>עלות שנתית של הגזירות (בצד ההוצאות + צד ההכנסות)</t>
  </si>
  <si>
    <t>בכל מדרגה</t>
  </si>
  <si>
    <t>רף מקסימלי למדרגה</t>
  </si>
  <si>
    <t>הפרש בין המדרגות</t>
  </si>
  <si>
    <t xml:space="preserve">הוצאה לנפש סטנדרטית </t>
  </si>
  <si>
    <t>אומדן תוספת להוצאה על שירותי בריאות*</t>
  </si>
  <si>
    <t xml:space="preserve">עלות הגזירות כאחוז מההכנסה הכספית ברוטו לפני תמיכות </t>
  </si>
  <si>
    <t>עלות הגזירות כאחוז מההכנסה הכספית ברוטו כולל תמיכות</t>
  </si>
  <si>
    <t>אומדן העלאת אגרה לקשישים סיעודיים</t>
  </si>
  <si>
    <t>הכנסה ברוטו פחות הוצאה לתצרוכת</t>
  </si>
  <si>
    <t>הכנסה נטו פחות הוצאה לתצרוכת לפני שינויים</t>
  </si>
  <si>
    <t>הכנסה נטו פחות הוצאה לתצרוכת אחרי שינויים</t>
  </si>
  <si>
    <t>הכנסה ברוטו לפני קצבאות ותמיכות</t>
  </si>
  <si>
    <t>הפרש מ140</t>
  </si>
  <si>
    <t>נטו מתוך הברוטו לפני השינויים</t>
  </si>
  <si>
    <t>נטו מתוך הברוטו אחרי השינויים</t>
  </si>
  <si>
    <t>ברוטו ללא תוספות פחות הוצאות</t>
  </si>
  <si>
    <t>נטו לפני שינויים פחות הוצאות</t>
  </si>
  <si>
    <t>נטו אחרי שינויים פחות הוצאות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</si>
</sst>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%"/>
    <numFmt numFmtId="165" formatCode="#,##0.00\ "/>
    <numFmt numFmtId="166" formatCode="#,##0.0\ "/>
    <numFmt numFmtId="167" formatCode="0.0"/>
    <numFmt numFmtId="168" formatCode="0.0\ "/>
    <numFmt numFmtId="169" formatCode="_(* #,##0.00_);_(* \(#,##0.00\);_(* &quot;-&quot;??_);_(@_)"/>
    <numFmt numFmtId="170" formatCode="_ * #,##0_ ;_ * \-#,##0_ ;_ * &quot;-&quot;??_ ;_ @_ "/>
  </numFmts>
  <fonts count="5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  <family val="2"/>
      <charset val="177"/>
    </font>
    <font>
      <sz val="10"/>
      <color theme="4"/>
      <name val="Arial"/>
      <family val="2"/>
      <charset val="177"/>
    </font>
    <font>
      <sz val="10"/>
      <color theme="4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10"/>
      <color theme="7"/>
      <name val="Arial"/>
      <family val="2"/>
      <charset val="177"/>
    </font>
    <font>
      <sz val="10"/>
      <color theme="7"/>
      <name val="Arial"/>
      <family val="2"/>
      <charset val="177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 (Hebrew)"/>
      <charset val="177"/>
    </font>
    <font>
      <u/>
      <sz val="10"/>
      <color indexed="12"/>
      <name val="Arial"/>
      <family val="2"/>
    </font>
    <font>
      <b/>
      <sz val="9"/>
      <color indexed="12"/>
      <name val="Arial (Hebrew)"/>
      <charset val="177"/>
    </font>
    <font>
      <b/>
      <u/>
      <sz val="9"/>
      <color indexed="12"/>
      <name val="Arial (Hebrew)"/>
      <charset val="177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name val="Arial (Hebrew)"/>
      <charset val="177"/>
    </font>
    <font>
      <b/>
      <vertAlign val="superscript"/>
      <sz val="9"/>
      <name val="Arial (Hebrew)"/>
      <charset val="177"/>
    </font>
    <font>
      <b/>
      <sz val="11"/>
      <color indexed="18"/>
      <name val="Arial (Hebrew)"/>
      <charset val="177"/>
    </font>
    <font>
      <b/>
      <sz val="12"/>
      <color indexed="16"/>
      <name val="Arial (Hebrew)"/>
      <charset val="177"/>
    </font>
    <font>
      <b/>
      <u/>
      <vertAlign val="superscript"/>
      <sz val="9"/>
      <name val="Arial (Hebrew)"/>
      <charset val="177"/>
    </font>
    <font>
      <b/>
      <sz val="14"/>
      <color indexed="48"/>
      <name val="Arial (Hebrew)"/>
      <charset val="177"/>
    </font>
    <font>
      <b/>
      <u/>
      <sz val="14"/>
      <color indexed="48"/>
      <name val="Arial (Hebrew)"/>
      <charset val="177"/>
    </font>
    <font>
      <b/>
      <sz val="8"/>
      <color indexed="16"/>
      <name val="Arial (Hebrew)"/>
      <charset val="177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  <scheme val="minor"/>
    </font>
    <font>
      <b/>
      <sz val="10"/>
      <color theme="7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8"/>
      <name val="Arial"/>
      <family val="2"/>
      <charset val="177"/>
    </font>
    <font>
      <sz val="10"/>
      <color theme="8"/>
      <name val="Arial"/>
      <family val="2"/>
      <charset val="177"/>
      <scheme val="minor"/>
    </font>
    <font>
      <b/>
      <sz val="10"/>
      <color theme="8"/>
      <name val="Arial"/>
      <family val="2"/>
      <scheme val="minor"/>
    </font>
    <font>
      <sz val="10"/>
      <color theme="7"/>
      <name val="Arial"/>
      <family val="2"/>
      <scheme val="minor"/>
    </font>
    <font>
      <b/>
      <sz val="10"/>
      <color theme="7"/>
      <name val="Arial"/>
      <family val="2"/>
      <charset val="177"/>
    </font>
    <font>
      <b/>
      <sz val="10"/>
      <color theme="8"/>
      <name val="Arial"/>
      <family val="2"/>
      <charset val="177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sz val="10"/>
      <color theme="6" tint="-0.249977111117893"/>
      <name val="Arial"/>
      <family val="2"/>
      <charset val="177"/>
      <scheme val="minor"/>
    </font>
    <font>
      <sz val="11"/>
      <color theme="6" tint="-0.249977111117893"/>
      <name val="Arial"/>
      <family val="2"/>
      <charset val="177"/>
      <scheme val="minor"/>
    </font>
    <font>
      <sz val="10"/>
      <color theme="6" tint="-0.249977111117893"/>
      <name val="Arial"/>
      <family val="2"/>
      <scheme val="minor"/>
    </font>
    <font>
      <sz val="10"/>
      <color theme="6" tint="-0.249977111117893"/>
      <name val="Arial"/>
      <family val="2"/>
      <charset val="177"/>
    </font>
    <font>
      <sz val="11"/>
      <color theme="6" tint="-0.24997711111789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67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164" fontId="5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/>
    <xf numFmtId="9" fontId="2" fillId="0" borderId="0" xfId="1" applyNumberFormat="1" applyFont="1" applyAlignment="1">
      <alignment horizontal="center"/>
    </xf>
    <xf numFmtId="1" fontId="6" fillId="0" borderId="0" xfId="0" applyNumberFormat="1" applyFont="1"/>
    <xf numFmtId="3" fontId="6" fillId="0" borderId="0" xfId="0" applyNumberFormat="1" applyFont="1"/>
    <xf numFmtId="164" fontId="2" fillId="0" borderId="0" xfId="1" applyNumberFormat="1" applyFont="1" applyAlignment="1">
      <alignment horizontal="center"/>
    </xf>
    <xf numFmtId="0" fontId="10" fillId="0" borderId="0" xfId="2" applyFont="1"/>
    <xf numFmtId="0" fontId="11" fillId="0" borderId="0" xfId="2" applyFont="1" applyAlignment="1">
      <alignment horizontal="right" readingOrder="2"/>
    </xf>
    <xf numFmtId="0" fontId="13" fillId="0" borderId="0" xfId="3" applyFont="1" applyAlignment="1" applyProtection="1">
      <alignment horizontal="right" readingOrder="2"/>
    </xf>
    <xf numFmtId="0" fontId="10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15" fillId="0" borderId="0" xfId="2" applyFont="1" applyAlignment="1">
      <alignment horizontal="center" vertical="top"/>
    </xf>
    <xf numFmtId="49" fontId="11" fillId="0" borderId="4" xfId="2" applyNumberFormat="1" applyFont="1" applyBorder="1" applyAlignment="1">
      <alignment horizontal="right" vertical="top" wrapText="1" readingOrder="2"/>
    </xf>
    <xf numFmtId="165" fontId="15" fillId="0" borderId="4" xfId="2" applyNumberFormat="1" applyFont="1" applyBorder="1" applyAlignment="1"/>
    <xf numFmtId="166" fontId="16" fillId="0" borderId="4" xfId="2" applyNumberFormat="1" applyFont="1" applyBorder="1" applyAlignment="1"/>
    <xf numFmtId="166" fontId="16" fillId="0" borderId="5" xfId="2" applyNumberFormat="1" applyFont="1" applyBorder="1" applyAlignment="1"/>
    <xf numFmtId="166" fontId="16" fillId="0" borderId="0" xfId="2" applyNumberFormat="1" applyFont="1" applyAlignment="1"/>
    <xf numFmtId="165" fontId="10" fillId="0" borderId="4" xfId="2" applyNumberFormat="1" applyFont="1" applyBorder="1" applyAlignment="1"/>
    <xf numFmtId="166" fontId="17" fillId="0" borderId="4" xfId="2" applyNumberFormat="1" applyFont="1" applyBorder="1" applyAlignment="1"/>
    <xf numFmtId="166" fontId="17" fillId="0" borderId="5" xfId="2" applyNumberFormat="1" applyFont="1" applyBorder="1" applyAlignment="1"/>
    <xf numFmtId="166" fontId="17" fillId="0" borderId="0" xfId="2" applyNumberFormat="1" applyFont="1" applyAlignment="1"/>
    <xf numFmtId="0" fontId="15" fillId="0" borderId="0" xfId="2" applyFont="1" applyAlignment="1">
      <alignment horizontal="center"/>
    </xf>
    <xf numFmtId="49" fontId="11" fillId="0" borderId="4" xfId="2" applyNumberFormat="1" applyFont="1" applyBorder="1" applyAlignment="1">
      <alignment horizontal="right" readingOrder="2"/>
    </xf>
    <xf numFmtId="166" fontId="10" fillId="0" borderId="4" xfId="2" applyNumberFormat="1" applyFont="1" applyBorder="1" applyAlignment="1"/>
    <xf numFmtId="0" fontId="9" fillId="0" borderId="6" xfId="2" applyBorder="1"/>
    <xf numFmtId="0" fontId="9" fillId="0" borderId="7" xfId="2" applyBorder="1"/>
    <xf numFmtId="0" fontId="9" fillId="0" borderId="8" xfId="2" applyBorder="1"/>
    <xf numFmtId="0" fontId="15" fillId="0" borderId="11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 wrapText="1" readingOrder="2"/>
    </xf>
    <xf numFmtId="0" fontId="15" fillId="0" borderId="12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16" xfId="2" applyFont="1" applyBorder="1" applyAlignment="1">
      <alignment horizontal="center"/>
    </xf>
    <xf numFmtId="49" fontId="11" fillId="0" borderId="10" xfId="2" applyNumberFormat="1" applyFont="1" applyBorder="1" applyAlignment="1">
      <alignment horizontal="right" readingOrder="2"/>
    </xf>
    <xf numFmtId="165" fontId="10" fillId="0" borderId="10" xfId="2" applyNumberFormat="1" applyFont="1" applyBorder="1" applyAlignment="1"/>
    <xf numFmtId="166" fontId="17" fillId="0" borderId="10" xfId="2" applyNumberFormat="1" applyFont="1" applyBorder="1" applyAlignment="1"/>
    <xf numFmtId="166" fontId="17" fillId="0" borderId="17" xfId="2" applyNumberFormat="1" applyFont="1" applyBorder="1" applyAlignment="1"/>
    <xf numFmtId="166" fontId="17" fillId="0" borderId="16" xfId="2" applyNumberFormat="1" applyFont="1" applyBorder="1" applyAlignment="1"/>
    <xf numFmtId="166" fontId="15" fillId="0" borderId="4" xfId="2" applyNumberFormat="1" applyFont="1" applyBorder="1" applyAlignment="1"/>
    <xf numFmtId="166" fontId="10" fillId="0" borderId="10" xfId="2" applyNumberFormat="1" applyFont="1" applyBorder="1" applyAlignment="1"/>
    <xf numFmtId="4" fontId="10" fillId="0" borderId="0" xfId="2" applyNumberFormat="1" applyFont="1"/>
    <xf numFmtId="0" fontId="15" fillId="0" borderId="0" xfId="2" applyFont="1" applyAlignment="1">
      <alignment horizontal="center" vertical="center"/>
    </xf>
    <xf numFmtId="49" fontId="11" fillId="0" borderId="4" xfId="2" applyNumberFormat="1" applyFont="1" applyBorder="1" applyAlignment="1">
      <alignment horizontal="right" wrapText="1" readingOrder="2"/>
    </xf>
    <xf numFmtId="0" fontId="15" fillId="0" borderId="20" xfId="4" applyFont="1" applyBorder="1" applyAlignment="1">
      <alignment horizontal="center" vertical="center"/>
    </xf>
    <xf numFmtId="0" fontId="9" fillId="0" borderId="0" xfId="2"/>
    <xf numFmtId="0" fontId="28" fillId="0" borderId="1" xfId="2" applyFont="1" applyBorder="1" applyAlignment="1">
      <alignment horizontal="right"/>
    </xf>
    <xf numFmtId="0" fontId="9" fillId="0" borderId="1" xfId="2" applyFont="1" applyBorder="1" applyAlignment="1"/>
    <xf numFmtId="0" fontId="29" fillId="0" borderId="1" xfId="2" applyFont="1" applyBorder="1" applyAlignment="1">
      <alignment horizontal="center"/>
    </xf>
    <xf numFmtId="0" fontId="28" fillId="0" borderId="1" xfId="2" applyFont="1" applyBorder="1" applyAlignment="1">
      <alignment horizontal="left"/>
    </xf>
    <xf numFmtId="0" fontId="9" fillId="0" borderId="0" xfId="2" applyFont="1" applyAlignment="1">
      <alignment vertical="center"/>
    </xf>
    <xf numFmtId="0" fontId="9" fillId="0" borderId="22" xfId="2" applyFont="1" applyBorder="1" applyAlignment="1">
      <alignment horizontal="center" vertical="center"/>
    </xf>
    <xf numFmtId="0" fontId="9" fillId="0" borderId="22" xfId="2" applyFont="1" applyBorder="1" applyAlignment="1">
      <alignment vertical="center"/>
    </xf>
    <xf numFmtId="0" fontId="9" fillId="0" borderId="18" xfId="2" applyFont="1" applyBorder="1" applyAlignment="1">
      <alignment vertical="center"/>
    </xf>
    <xf numFmtId="0" fontId="9" fillId="0" borderId="16" xfId="2" applyFont="1" applyBorder="1" applyAlignment="1">
      <alignment horizontal="center" vertical="top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top"/>
    </xf>
    <xf numFmtId="0" fontId="28" fillId="0" borderId="0" xfId="2" applyFont="1" applyBorder="1" applyAlignment="1">
      <alignment horizontal="center"/>
    </xf>
    <xf numFmtId="0" fontId="9" fillId="0" borderId="7" xfId="2" applyFont="1" applyBorder="1" applyAlignment="1"/>
    <xf numFmtId="0" fontId="9" fillId="0" borderId="24" xfId="2" applyFont="1" applyBorder="1" applyAlignment="1"/>
    <xf numFmtId="0" fontId="30" fillId="0" borderId="0" xfId="2" applyFont="1" applyBorder="1" applyAlignment="1">
      <alignment horizontal="center"/>
    </xf>
    <xf numFmtId="0" fontId="30" fillId="0" borderId="24" xfId="2" applyFont="1" applyBorder="1" applyAlignment="1">
      <alignment horizontal="center"/>
    </xf>
    <xf numFmtId="0" fontId="9" fillId="0" borderId="5" xfId="2" applyFont="1" applyBorder="1" applyAlignment="1">
      <alignment horizontal="center" readingOrder="2"/>
    </xf>
    <xf numFmtId="0" fontId="9" fillId="0" borderId="24" xfId="2" applyFont="1" applyBorder="1" applyAlignment="1">
      <alignment horizontal="center"/>
    </xf>
    <xf numFmtId="49" fontId="9" fillId="0" borderId="5" xfId="2" applyNumberFormat="1" applyFont="1" applyBorder="1" applyAlignment="1">
      <alignment horizontal="center" readingOrder="2"/>
    </xf>
    <xf numFmtId="49" fontId="9" fillId="0" borderId="24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readingOrder="2"/>
    </xf>
    <xf numFmtId="0" fontId="9" fillId="0" borderId="25" xfId="2" applyFont="1" applyBorder="1" applyAlignment="1">
      <alignment horizontal="center"/>
    </xf>
    <xf numFmtId="168" fontId="31" fillId="0" borderId="4" xfId="2" applyNumberFormat="1" applyFont="1" applyBorder="1" applyAlignment="1">
      <alignment horizontal="right" readingOrder="1"/>
    </xf>
    <xf numFmtId="168" fontId="32" fillId="0" borderId="0" xfId="2" applyNumberFormat="1" applyFont="1" applyBorder="1" applyAlignment="1">
      <alignment horizontal="right" readingOrder="1"/>
    </xf>
    <xf numFmtId="168" fontId="32" fillId="0" borderId="0" xfId="2" applyNumberFormat="1" applyFont="1" applyAlignment="1">
      <alignment horizontal="right" readingOrder="1"/>
    </xf>
    <xf numFmtId="168" fontId="31" fillId="0" borderId="0" xfId="2" applyNumberFormat="1" applyFont="1" applyBorder="1" applyAlignment="1">
      <alignment horizontal="right" readingOrder="1"/>
    </xf>
    <xf numFmtId="168" fontId="31" fillId="0" borderId="0" xfId="2" applyNumberFormat="1" applyFont="1" applyAlignment="1">
      <alignment horizontal="right" readingOrder="1"/>
    </xf>
    <xf numFmtId="0" fontId="26" fillId="0" borderId="0" xfId="2" applyFont="1" applyAlignment="1">
      <alignment horizontal="centerContinuous" readingOrder="2"/>
    </xf>
    <xf numFmtId="0" fontId="9" fillId="0" borderId="0" xfId="2" applyFont="1" applyAlignment="1">
      <alignment horizontal="centerContinuous"/>
    </xf>
    <xf numFmtId="0" fontId="9" fillId="0" borderId="0" xfId="2" applyAlignment="1">
      <alignment horizontal="centerContinuous"/>
    </xf>
    <xf numFmtId="0" fontId="27" fillId="0" borderId="0" xfId="5" applyFont="1" applyBorder="1" applyAlignment="1">
      <alignment horizontal="centerContinuous" readingOrder="1"/>
    </xf>
    <xf numFmtId="0" fontId="9" fillId="0" borderId="0" xfId="5" applyFont="1" applyAlignment="1">
      <alignment horizontal="centerContinuous"/>
    </xf>
    <xf numFmtId="0" fontId="33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0" fontId="36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0" fontId="39" fillId="0" borderId="0" xfId="1" applyNumberFormat="1" applyFont="1" applyBorder="1" applyAlignment="1">
      <alignment horizontal="center"/>
    </xf>
    <xf numFmtId="0" fontId="3" fillId="0" borderId="0" xfId="0" applyFont="1" applyBorder="1"/>
    <xf numFmtId="9" fontId="0" fillId="0" borderId="0" xfId="1" applyNumberFormat="1" applyFont="1"/>
    <xf numFmtId="9" fontId="1" fillId="2" borderId="0" xfId="8" applyNumberFormat="1" applyBorder="1" applyAlignment="1">
      <alignment horizontal="right" readingOrder="1"/>
    </xf>
    <xf numFmtId="168" fontId="1" fillId="3" borderId="1" xfId="9" applyNumberFormat="1" applyBorder="1" applyAlignment="1">
      <alignment horizontal="right" readingOrder="1"/>
    </xf>
    <xf numFmtId="168" fontId="1" fillId="3" borderId="2" xfId="9" applyNumberFormat="1" applyBorder="1" applyAlignment="1">
      <alignment horizontal="right" readingOrder="1"/>
    </xf>
    <xf numFmtId="0" fontId="0" fillId="4" borderId="0" xfId="0" applyFill="1"/>
    <xf numFmtId="2" fontId="40" fillId="0" borderId="0" xfId="0" applyNumberFormat="1" applyFont="1" applyBorder="1" applyAlignment="1">
      <alignment horizontal="center"/>
    </xf>
    <xf numFmtId="0" fontId="3" fillId="0" borderId="13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3" fillId="0" borderId="24" xfId="0" applyFont="1" applyBorder="1"/>
    <xf numFmtId="3" fontId="2" fillId="0" borderId="5" xfId="0" applyNumberFormat="1" applyFont="1" applyBorder="1" applyAlignment="1">
      <alignment horizontal="center"/>
    </xf>
    <xf numFmtId="0" fontId="2" fillId="0" borderId="24" xfId="0" applyFont="1" applyBorder="1"/>
    <xf numFmtId="0" fontId="7" fillId="0" borderId="24" xfId="0" applyFont="1" applyBorder="1"/>
    <xf numFmtId="3" fontId="8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8" fillId="0" borderId="24" xfId="0" applyFont="1" applyBorder="1"/>
    <xf numFmtId="0" fontId="8" fillId="0" borderId="5" xfId="0" applyFont="1" applyBorder="1" applyAlignment="1">
      <alignment horizontal="center"/>
    </xf>
    <xf numFmtId="2" fontId="40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3" fontId="34" fillId="0" borderId="16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0" fontId="2" fillId="0" borderId="13" xfId="0" applyFont="1" applyBorder="1"/>
    <xf numFmtId="0" fontId="37" fillId="0" borderId="24" xfId="0" applyFont="1" applyBorder="1"/>
    <xf numFmtId="3" fontId="38" fillId="0" borderId="5" xfId="0" applyNumberFormat="1" applyFont="1" applyBorder="1" applyAlignment="1">
      <alignment horizontal="center"/>
    </xf>
    <xf numFmtId="10" fontId="39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9" xfId="0" applyFont="1" applyBorder="1"/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3" fillId="4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7" fontId="3" fillId="0" borderId="24" xfId="7" applyFont="1" applyBorder="1" applyAlignment="1">
      <alignment horizontal="right"/>
    </xf>
    <xf numFmtId="167" fontId="7" fillId="0" borderId="24" xfId="7" applyFont="1" applyFill="1" applyBorder="1" applyAlignment="1">
      <alignment horizontal="right"/>
    </xf>
    <xf numFmtId="0" fontId="41" fillId="0" borderId="9" xfId="0" applyFont="1" applyBorder="1"/>
    <xf numFmtId="0" fontId="42" fillId="0" borderId="24" xfId="0" applyFont="1" applyBorder="1"/>
    <xf numFmtId="167" fontId="8" fillId="0" borderId="0" xfId="0" applyNumberFormat="1" applyFont="1" applyBorder="1" applyAlignment="1">
      <alignment horizontal="center"/>
    </xf>
    <xf numFmtId="170" fontId="0" fillId="0" borderId="0" xfId="10" applyNumberFormat="1" applyFont="1"/>
    <xf numFmtId="167" fontId="0" fillId="0" borderId="0" xfId="0" applyNumberFormat="1"/>
    <xf numFmtId="167" fontId="8" fillId="0" borderId="5" xfId="0" applyNumberFormat="1" applyFont="1" applyBorder="1" applyAlignment="1">
      <alignment horizontal="center"/>
    </xf>
    <xf numFmtId="0" fontId="3" fillId="5" borderId="0" xfId="0" applyFont="1" applyFill="1" applyBorder="1"/>
    <xf numFmtId="164" fontId="2" fillId="5" borderId="0" xfId="1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 wrapText="1" readingOrder="2"/>
    </xf>
    <xf numFmtId="0" fontId="20" fillId="0" borderId="0" xfId="2" applyFont="1" applyBorder="1" applyAlignment="1">
      <alignment horizontal="center" wrapText="1" readingOrder="2"/>
    </xf>
    <xf numFmtId="0" fontId="15" fillId="0" borderId="14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 wrapText="1" readingOrder="2"/>
    </xf>
    <xf numFmtId="0" fontId="15" fillId="0" borderId="10" xfId="4" applyFont="1" applyBorder="1" applyAlignment="1">
      <alignment horizontal="center" vertical="center" readingOrder="2"/>
    </xf>
    <xf numFmtId="0" fontId="15" fillId="0" borderId="7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/>
    </xf>
    <xf numFmtId="0" fontId="23" fillId="0" borderId="0" xfId="2" applyFont="1" applyBorder="1" applyAlignment="1">
      <alignment horizontal="center" wrapText="1" readingOrder="2"/>
    </xf>
    <xf numFmtId="0" fontId="25" fillId="0" borderId="0" xfId="2" applyFont="1" applyAlignment="1">
      <alignment vertical="top" readingOrder="2"/>
    </xf>
    <xf numFmtId="0" fontId="15" fillId="0" borderId="19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wrapText="1" readingOrder="2"/>
    </xf>
    <xf numFmtId="0" fontId="15" fillId="0" borderId="22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 wrapText="1" readingOrder="2"/>
    </xf>
    <xf numFmtId="0" fontId="9" fillId="0" borderId="23" xfId="2" applyFont="1" applyBorder="1" applyAlignment="1">
      <alignment horizontal="right" vertical="center"/>
    </xf>
    <xf numFmtId="0" fontId="9" fillId="0" borderId="22" xfId="2" applyFont="1" applyBorder="1" applyAlignment="1">
      <alignment horizontal="right" vertical="center"/>
    </xf>
    <xf numFmtId="3" fontId="45" fillId="0" borderId="0" xfId="0" applyNumberFormat="1" applyFont="1" applyBorder="1" applyAlignment="1">
      <alignment horizontal="center"/>
    </xf>
    <xf numFmtId="0" fontId="46" fillId="0" borderId="0" xfId="0" applyFont="1"/>
    <xf numFmtId="0" fontId="47" fillId="0" borderId="24" xfId="0" applyFont="1" applyBorder="1"/>
    <xf numFmtId="3" fontId="47" fillId="0" borderId="0" xfId="0" applyNumberFormat="1" applyFont="1" applyBorder="1" applyAlignment="1">
      <alignment horizontal="center"/>
    </xf>
    <xf numFmtId="0" fontId="48" fillId="0" borderId="24" xfId="0" applyFont="1" applyBorder="1"/>
    <xf numFmtId="3" fontId="45" fillId="0" borderId="5" xfId="0" applyNumberFormat="1" applyFont="1" applyBorder="1" applyAlignment="1">
      <alignment horizontal="center"/>
    </xf>
    <xf numFmtId="0" fontId="3" fillId="6" borderId="0" xfId="0" applyFont="1" applyFill="1" applyBorder="1"/>
    <xf numFmtId="164" fontId="2" fillId="6" borderId="0" xfId="1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/>
    <xf numFmtId="3" fontId="47" fillId="0" borderId="5" xfId="0" applyNumberFormat="1" applyFont="1" applyBorder="1" applyAlignment="1">
      <alignment horizontal="center"/>
    </xf>
    <xf numFmtId="0" fontId="47" fillId="0" borderId="0" xfId="0" applyFont="1" applyBorder="1"/>
  </cellXfs>
  <cellStyles count="11">
    <cellStyle name="40% - Accent2" xfId="9" builtinId="35"/>
    <cellStyle name="40% - Accent3" xfId="8" builtinId="39"/>
    <cellStyle name="Comma" xfId="10" builtinId="3"/>
    <cellStyle name="Comma 2" xfId="6"/>
    <cellStyle name="Hyperlink" xfId="3" builtinId="8"/>
    <cellStyle name="Normal" xfId="0" builtinId="0"/>
    <cellStyle name="Normal 2" xfId="2"/>
    <cellStyle name="Normal_Book1" xfId="4"/>
    <cellStyle name="Normal_X2.4RAsironKaspitNetoLeNs" xfId="7"/>
    <cellStyle name="Normal_XXHitpalgutPratimBAsironimAhuz" xfId="5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he-IL" sz="1600" b="1" i="0" u="none" strike="noStrike" baseline="0">
                <a:effectLst/>
              </a:rPr>
              <a:t>אומדן לנטל הגזירות בצד ההוצאות </a:t>
            </a:r>
            <a:r>
              <a:rPr lang="he-IL" sz="1600" baseline="0"/>
              <a:t>לפי עשירונים</a:t>
            </a:r>
            <a:endParaRPr lang="he-IL" sz="16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גיליון1!$A$25</c:f>
              <c:strCache>
                <c:ptCount val="1"/>
                <c:pt idx="0">
                  <c:v>תוספת ההוצאה לתצרוכת למשקי הבית</c:v>
                </c:pt>
              </c:strCache>
            </c:strRef>
          </c:tx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גיליון1!$B$1:$M$1</c:f>
              <c:strCache>
                <c:ptCount val="11"/>
                <c:pt idx="0">
                  <c:v>ממוצע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גיליון1!$B$25:$M$25</c:f>
              <c:numCache>
                <c:formatCode>#,##0</c:formatCode>
                <c:ptCount val="11"/>
                <c:pt idx="0">
                  <c:v>1221.6239999999998</c:v>
                </c:pt>
                <c:pt idx="1">
                  <c:v>516.24</c:v>
                </c:pt>
                <c:pt idx="2">
                  <c:v>737.64</c:v>
                </c:pt>
                <c:pt idx="3">
                  <c:v>942.98400000000004</c:v>
                </c:pt>
                <c:pt idx="4">
                  <c:v>1026.72</c:v>
                </c:pt>
                <c:pt idx="5">
                  <c:v>1170.3599999999999</c:v>
                </c:pt>
                <c:pt idx="6">
                  <c:v>1266.6239999999998</c:v>
                </c:pt>
                <c:pt idx="7">
                  <c:v>1365.048</c:v>
                </c:pt>
                <c:pt idx="8">
                  <c:v>1532.4479999999999</c:v>
                </c:pt>
                <c:pt idx="9">
                  <c:v>1644.6960000000001</c:v>
                </c:pt>
                <c:pt idx="10">
                  <c:v>2023.2719999999999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73760"/>
        <c:axId val="50375296"/>
      </c:barChart>
      <c:catAx>
        <c:axId val="50373760"/>
        <c:scaling>
          <c:orientation val="minMax"/>
        </c:scaling>
        <c:delete val="0"/>
        <c:axPos val="l"/>
        <c:majorTickMark val="out"/>
        <c:minorTickMark val="none"/>
        <c:tickLblPos val="nextTo"/>
        <c:crossAx val="50375296"/>
        <c:crosses val="autoZero"/>
        <c:auto val="1"/>
        <c:lblAlgn val="ctr"/>
        <c:lblOffset val="100"/>
        <c:noMultiLvlLbl val="0"/>
      </c:catAx>
      <c:valAx>
        <c:axId val="5037529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503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נטל הגזירות על ההכנסה</a:t>
            </a:r>
            <a:r>
              <a:rPr lang="he-IL" baseline="0"/>
              <a:t> לפי עשירונים</a:t>
            </a:r>
            <a:endParaRPr lang="he-IL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גיליון1!$D$1:$M$1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גיליון1!$D$39:$M$39</c:f>
              <c:numCache>
                <c:formatCode>0.0%</c:formatCode>
                <c:ptCount val="10"/>
                <c:pt idx="0">
                  <c:v>0.1476347727914197</c:v>
                </c:pt>
                <c:pt idx="1">
                  <c:v>7.1258952129664543E-2</c:v>
                </c:pt>
                <c:pt idx="2">
                  <c:v>7.0854872563718155E-2</c:v>
                </c:pt>
                <c:pt idx="3">
                  <c:v>5.7207585736997489E-2</c:v>
                </c:pt>
                <c:pt idx="4">
                  <c:v>4.9299990914872353E-2</c:v>
                </c:pt>
                <c:pt idx="5">
                  <c:v>3.2115879186602865E-2</c:v>
                </c:pt>
                <c:pt idx="6">
                  <c:v>2.6995354385083804E-2</c:v>
                </c:pt>
                <c:pt idx="7">
                  <c:v>2.5966406656266244E-2</c:v>
                </c:pt>
                <c:pt idx="8">
                  <c:v>2.3277848543370148E-2</c:v>
                </c:pt>
                <c:pt idx="9">
                  <c:v>2.0291496062992128E-2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7584"/>
        <c:axId val="84091264"/>
      </c:barChart>
      <c:catAx>
        <c:axId val="503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091264"/>
        <c:crosses val="autoZero"/>
        <c:auto val="1"/>
        <c:lblAlgn val="ctr"/>
        <c:lblOffset val="100"/>
        <c:noMultiLvlLbl val="0"/>
      </c:catAx>
      <c:valAx>
        <c:axId val="840912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0387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e-IL" sz="1400"/>
              <a:t>משמעות</a:t>
            </a:r>
            <a:r>
              <a:rPr lang="he-IL" sz="1400" baseline="0"/>
              <a:t> הגזירות למשק בית בשקלים לשנה, לפי עשירונים </a:t>
            </a:r>
            <a:endParaRPr lang="he-IL" sz="1400"/>
          </a:p>
        </c:rich>
      </c:tx>
      <c:layout>
        <c:manualLayout>
          <c:xMode val="edge"/>
          <c:yMode val="edge"/>
          <c:x val="0.15813065919951497"/>
          <c:y val="2.13903743315508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גיליון1!$B$1:$M$1</c:f>
              <c:strCache>
                <c:ptCount val="11"/>
                <c:pt idx="0">
                  <c:v>ממוצע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גיליון1!$B$38:$M$38</c:f>
              <c:numCache>
                <c:formatCode>#,##0</c:formatCode>
                <c:ptCount val="11"/>
                <c:pt idx="0">
                  <c:v>7437.6839999999975</c:v>
                </c:pt>
                <c:pt idx="1">
                  <c:v>6276.84</c:v>
                </c:pt>
                <c:pt idx="2">
                  <c:v>4537.2000000000007</c:v>
                </c:pt>
                <c:pt idx="3">
                  <c:v>5671.2240000000011</c:v>
                </c:pt>
                <c:pt idx="4">
                  <c:v>6045.2399999999989</c:v>
                </c:pt>
                <c:pt idx="5">
                  <c:v>6511.74</c:v>
                </c:pt>
                <c:pt idx="6">
                  <c:v>5154.9839999999986</c:v>
                </c:pt>
                <c:pt idx="7">
                  <c:v>5160.1079999999993</c:v>
                </c:pt>
                <c:pt idx="8">
                  <c:v>5992.007999999998</c:v>
                </c:pt>
                <c:pt idx="9">
                  <c:v>6798.1559999999918</c:v>
                </c:pt>
                <c:pt idx="10">
                  <c:v>9277.2720000000008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19552"/>
        <c:axId val="84121088"/>
      </c:barChart>
      <c:catAx>
        <c:axId val="8411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121088"/>
        <c:crosses val="autoZero"/>
        <c:auto val="1"/>
        <c:lblAlgn val="ctr"/>
        <c:lblOffset val="100"/>
        <c:noMultiLvlLbl val="0"/>
      </c:catAx>
      <c:valAx>
        <c:axId val="84121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11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נטו</a:t>
            </a:r>
            <a:r>
              <a:rPr lang="he-IL" baseline="0"/>
              <a:t> מתוך הברוטו אחרי השינויים</a:t>
            </a:r>
            <a:endParaRPr lang="he-IL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גיליון1!$D$41:$M$41</c:f>
              <c:numCache>
                <c:formatCode>0.0%</c:formatCode>
                <c:ptCount val="10"/>
                <c:pt idx="0">
                  <c:v>1.7429507174048657</c:v>
                </c:pt>
                <c:pt idx="1">
                  <c:v>1.5049612653324724</c:v>
                </c:pt>
                <c:pt idx="2">
                  <c:v>1.3286253982703686</c:v>
                </c:pt>
                <c:pt idx="3">
                  <c:v>1.1547143499775079</c:v>
                </c:pt>
                <c:pt idx="4">
                  <c:v>1.0497571804428854</c:v>
                </c:pt>
                <c:pt idx="5">
                  <c:v>0.98844559585492242</c:v>
                </c:pt>
                <c:pt idx="6">
                  <c:v>0.95273309533809325</c:v>
                </c:pt>
                <c:pt idx="7">
                  <c:v>0.90534302358463881</c:v>
                </c:pt>
                <c:pt idx="8">
                  <c:v>0.85683432862035647</c:v>
                </c:pt>
                <c:pt idx="9">
                  <c:v>0.76935430736287269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86656"/>
        <c:axId val="99692544"/>
      </c:barChart>
      <c:catAx>
        <c:axId val="996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92544"/>
        <c:crosses val="autoZero"/>
        <c:auto val="1"/>
        <c:lblAlgn val="ctr"/>
        <c:lblOffset val="100"/>
        <c:noMultiLvlLbl val="0"/>
      </c:catAx>
      <c:valAx>
        <c:axId val="996925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968665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נטו מתוך הברוטו לפני השינויים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גיליון1!$D$42:$M$42</c:f>
              <c:numCache>
                <c:formatCode>0.0%</c:formatCode>
                <c:ptCount val="10"/>
                <c:pt idx="0">
                  <c:v>2.0424204616344355</c:v>
                </c:pt>
                <c:pt idx="1">
                  <c:v>1.6071659134925758</c:v>
                </c:pt>
                <c:pt idx="2">
                  <c:v>1.4182976786527082</c:v>
                </c:pt>
                <c:pt idx="3">
                  <c:v>1.2174239016344279</c:v>
                </c:pt>
                <c:pt idx="4">
                  <c:v>1.0985529489147117</c:v>
                </c:pt>
                <c:pt idx="5">
                  <c:v>1.0159687420368639</c:v>
                </c:pt>
                <c:pt idx="6">
                  <c:v>0.97487050258994823</c:v>
                </c:pt>
                <c:pt idx="7">
                  <c:v>0.92636163112946102</c:v>
                </c:pt>
                <c:pt idx="8">
                  <c:v>0.87569157811539478</c:v>
                </c:pt>
                <c:pt idx="9">
                  <c:v>0.78594959644210183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1712"/>
        <c:axId val="101813248"/>
      </c:barChart>
      <c:catAx>
        <c:axId val="1018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13248"/>
        <c:crosses val="autoZero"/>
        <c:auto val="1"/>
        <c:lblAlgn val="ctr"/>
        <c:lblOffset val="100"/>
        <c:noMultiLvlLbl val="0"/>
      </c:catAx>
      <c:valAx>
        <c:axId val="10181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1811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הכנסה</a:t>
            </a:r>
            <a:r>
              <a:rPr lang="he-IL" baseline="0"/>
              <a:t> בשקלים פחות הוצאה לתצרוכת</a:t>
            </a:r>
          </a:p>
          <a:p>
            <a:pPr>
              <a:defRPr/>
            </a:pPr>
            <a:r>
              <a:rPr lang="he-IL" baseline="0"/>
              <a:t>לפי עשירונים</a:t>
            </a:r>
            <a:endParaRPr lang="en-US"/>
          </a:p>
        </c:rich>
      </c:tx>
      <c:layout>
        <c:manualLayout>
          <c:xMode val="edge"/>
          <c:yMode val="edge"/>
          <c:x val="0.26477862866257235"/>
          <c:y val="4.99375714821602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806699305853247E-2"/>
          <c:y val="6.9056424845898523E-2"/>
          <c:w val="0.89218088426625752"/>
          <c:h val="0.90473643141691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גיליון1!$C$22</c:f>
              <c:strCache>
                <c:ptCount val="1"/>
                <c:pt idx="0">
                  <c:v>ברוטו ללא תוספות פחות הוצאות</c:v>
                </c:pt>
              </c:strCache>
            </c:strRef>
          </c:tx>
          <c:invertIfNegative val="0"/>
          <c:val>
            <c:numRef>
              <c:f>גיליון1!$D$22:$M$22</c:f>
              <c:numCache>
                <c:formatCode>#,##0</c:formatCode>
                <c:ptCount val="10"/>
                <c:pt idx="0">
                  <c:v>-3917</c:v>
                </c:pt>
                <c:pt idx="1">
                  <c:v>-4397</c:v>
                </c:pt>
                <c:pt idx="2">
                  <c:v>-5203</c:v>
                </c:pt>
                <c:pt idx="3">
                  <c:v>-4116</c:v>
                </c:pt>
                <c:pt idx="4">
                  <c:v>-3108</c:v>
                </c:pt>
                <c:pt idx="5">
                  <c:v>-2419</c:v>
                </c:pt>
                <c:pt idx="6">
                  <c:v>-948</c:v>
                </c:pt>
                <c:pt idx="7">
                  <c:v>-53</c:v>
                </c:pt>
                <c:pt idx="8">
                  <c:v>2156</c:v>
                </c:pt>
                <c:pt idx="9">
                  <c:v>10150</c:v>
                </c:pt>
              </c:numCache>
            </c:numRef>
          </c:val>
        </c:ser>
        <c:ser>
          <c:idx val="1"/>
          <c:order val="1"/>
          <c:tx>
            <c:strRef>
              <c:f>גיליון1!$C$23</c:f>
              <c:strCache>
                <c:ptCount val="1"/>
                <c:pt idx="0">
                  <c:v>נטו לפני שינויים פחות הוצאות</c:v>
                </c:pt>
              </c:strCache>
            </c:strRef>
          </c:tx>
          <c:invertIfNegative val="0"/>
          <c:val>
            <c:numRef>
              <c:f>גיליון1!$D$23:$M$23</c:f>
              <c:numCache>
                <c:formatCode>#,##0</c:formatCode>
                <c:ptCount val="10"/>
                <c:pt idx="0">
                  <c:v>-2246</c:v>
                </c:pt>
                <c:pt idx="1">
                  <c:v>-2516</c:v>
                </c:pt>
                <c:pt idx="2">
                  <c:v>-3365</c:v>
                </c:pt>
                <c:pt idx="3">
                  <c:v>-2666</c:v>
                </c:pt>
                <c:pt idx="4">
                  <c:v>-2209</c:v>
                </c:pt>
                <c:pt idx="5">
                  <c:v>-2231</c:v>
                </c:pt>
                <c:pt idx="6">
                  <c:v>-1307</c:v>
                </c:pt>
                <c:pt idx="7">
                  <c:v>-1355</c:v>
                </c:pt>
                <c:pt idx="8">
                  <c:v>-675</c:v>
                </c:pt>
                <c:pt idx="9">
                  <c:v>2353</c:v>
                </c:pt>
              </c:numCache>
            </c:numRef>
          </c:val>
        </c:ser>
        <c:ser>
          <c:idx val="2"/>
          <c:order val="2"/>
          <c:tx>
            <c:strRef>
              <c:f>גיליון1!$C$24</c:f>
              <c:strCache>
                <c:ptCount val="1"/>
                <c:pt idx="0">
                  <c:v>נטו אחרי שינויים פחות הוצאות</c:v>
                </c:pt>
              </c:strCache>
            </c:strRef>
          </c:tx>
          <c:invertIfNegative val="0"/>
          <c:val>
            <c:numRef>
              <c:f>גיליון1!$D$24:$M$24</c:f>
              <c:numCache>
                <c:formatCode>#,##0</c:formatCode>
                <c:ptCount val="10"/>
                <c:pt idx="0">
                  <c:v>-2726.05</c:v>
                </c:pt>
                <c:pt idx="1">
                  <c:v>-2832.63</c:v>
                </c:pt>
                <c:pt idx="2">
                  <c:v>-3759.0200000000004</c:v>
                </c:pt>
                <c:pt idx="3">
                  <c:v>-3084.21</c:v>
                </c:pt>
                <c:pt idx="4">
                  <c:v>-2654.1149999999998</c:v>
                </c:pt>
                <c:pt idx="5">
                  <c:v>-2555.0299999999988</c:v>
                </c:pt>
                <c:pt idx="6">
                  <c:v>-1623.2549999999992</c:v>
                </c:pt>
                <c:pt idx="7">
                  <c:v>-1726.630000000001</c:v>
                </c:pt>
                <c:pt idx="8">
                  <c:v>-1104.4550000000017</c:v>
                </c:pt>
                <c:pt idx="9">
                  <c:v>1748.5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35264"/>
        <c:axId val="101629952"/>
      </c:barChart>
      <c:catAx>
        <c:axId val="1014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29952"/>
        <c:crosses val="autoZero"/>
        <c:auto val="1"/>
        <c:lblAlgn val="ctr"/>
        <c:lblOffset val="100"/>
        <c:noMultiLvlLbl val="0"/>
      </c:catAx>
      <c:valAx>
        <c:axId val="101629952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out"/>
        <c:tickLblPos val="nextTo"/>
        <c:crossAx val="101435264"/>
        <c:crosses val="autoZero"/>
        <c:crossBetween val="between"/>
        <c:majorUnit val="1000"/>
        <c:minorUnit val="500"/>
      </c:valAx>
    </c:plotArea>
    <c:legend>
      <c:legendPos val="l"/>
      <c:layout>
        <c:manualLayout>
          <c:xMode val="edge"/>
          <c:yMode val="edge"/>
          <c:x val="0.19561166371525815"/>
          <c:y val="0.22099878812917081"/>
          <c:w val="0.39274495120756564"/>
          <c:h val="0.12482043585234635"/>
        </c:manualLayout>
      </c:layout>
      <c:overlay val="1"/>
      <c:spPr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50" b="1"/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67</xdr:row>
      <xdr:rowOff>85725</xdr:rowOff>
    </xdr:from>
    <xdr:to>
      <xdr:col>7</xdr:col>
      <xdr:colOff>91650</xdr:colOff>
      <xdr:row>89</xdr:row>
      <xdr:rowOff>57150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46</xdr:row>
      <xdr:rowOff>123824</xdr:rowOff>
    </xdr:from>
    <xdr:to>
      <xdr:col>5</xdr:col>
      <xdr:colOff>57151</xdr:colOff>
      <xdr:row>65</xdr:row>
      <xdr:rowOff>123825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67</xdr:row>
      <xdr:rowOff>133350</xdr:rowOff>
    </xdr:from>
    <xdr:to>
      <xdr:col>16</xdr:col>
      <xdr:colOff>542925</xdr:colOff>
      <xdr:row>87</xdr:row>
      <xdr:rowOff>76200</xdr:rowOff>
    </xdr:to>
    <xdr:graphicFrame macro="">
      <xdr:nvGraphicFramePr>
        <xdr:cNvPr id="5" name="תרשים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314326</xdr:colOff>
      <xdr:row>46</xdr:row>
      <xdr:rowOff>114300</xdr:rowOff>
    </xdr:from>
    <xdr:to>
      <xdr:col>13</xdr:col>
      <xdr:colOff>542926</xdr:colOff>
      <xdr:row>65</xdr:row>
      <xdr:rowOff>114301</xdr:rowOff>
    </xdr:to>
    <xdr:graphicFrame macro="">
      <xdr:nvGraphicFramePr>
        <xdr:cNvPr id="13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95251</xdr:colOff>
      <xdr:row>46</xdr:row>
      <xdr:rowOff>133350</xdr:rowOff>
    </xdr:from>
    <xdr:to>
      <xdr:col>21</xdr:col>
      <xdr:colOff>19051</xdr:colOff>
      <xdr:row>65</xdr:row>
      <xdr:rowOff>133351</xdr:rowOff>
    </xdr:to>
    <xdr:graphicFrame macro="">
      <xdr:nvGraphicFramePr>
        <xdr:cNvPr id="1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28579</xdr:colOff>
      <xdr:row>1</xdr:row>
      <xdr:rowOff>9524</xdr:rowOff>
    </xdr:from>
    <xdr:to>
      <xdr:col>20</xdr:col>
      <xdr:colOff>590551</xdr:colOff>
      <xdr:row>44</xdr:row>
      <xdr:rowOff>38100</xdr:rowOff>
    </xdr:to>
    <xdr:graphicFrame macro="">
      <xdr:nvGraphicFramePr>
        <xdr:cNvPr id="16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/price_new/a1_1_h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tabSelected="1" topLeftCell="A40" workbookViewId="0">
      <selection activeCell="N9" sqref="N9"/>
    </sheetView>
  </sheetViews>
  <sheetFormatPr defaultRowHeight="14.25" x14ac:dyDescent="0.2"/>
  <cols>
    <col min="1" max="1" width="39" bestFit="1" customWidth="1"/>
    <col min="2" max="2" width="10.625" customWidth="1"/>
    <col min="3" max="3" width="10.625" hidden="1" customWidth="1"/>
    <col min="4" max="13" width="7.875" customWidth="1"/>
    <col min="15" max="15" width="14.5" bestFit="1" customWidth="1"/>
  </cols>
  <sheetData>
    <row r="1" spans="1:15" x14ac:dyDescent="0.2">
      <c r="A1" s="86" t="s">
        <v>221</v>
      </c>
      <c r="B1" s="2" t="s">
        <v>0</v>
      </c>
      <c r="C1" s="2"/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7"/>
    </row>
    <row r="2" spans="1:15" x14ac:dyDescent="0.2">
      <c r="A2" s="108" t="s">
        <v>1</v>
      </c>
      <c r="B2" s="109">
        <v>14629</v>
      </c>
      <c r="C2" s="109"/>
      <c r="D2" s="109">
        <v>3543</v>
      </c>
      <c r="E2" s="109">
        <v>5306</v>
      </c>
      <c r="F2" s="109">
        <v>6670</v>
      </c>
      <c r="G2" s="109">
        <v>8806</v>
      </c>
      <c r="H2" s="109">
        <v>11007</v>
      </c>
      <c r="I2" s="109">
        <v>13376</v>
      </c>
      <c r="J2" s="109">
        <v>15929</v>
      </c>
      <c r="K2" s="109">
        <v>19230</v>
      </c>
      <c r="L2" s="109">
        <v>24337</v>
      </c>
      <c r="M2" s="110">
        <v>38100</v>
      </c>
    </row>
    <row r="3" spans="1:15" x14ac:dyDescent="0.2">
      <c r="A3" s="111" t="s">
        <v>3</v>
      </c>
      <c r="B3" s="92">
        <v>1848</v>
      </c>
      <c r="C3" s="92"/>
      <c r="D3" s="92">
        <v>1940</v>
      </c>
      <c r="E3" s="92">
        <v>2208</v>
      </c>
      <c r="F3" s="92">
        <v>2276</v>
      </c>
      <c r="G3" s="92">
        <v>2137</v>
      </c>
      <c r="H3" s="92">
        <v>1885</v>
      </c>
      <c r="I3" s="92">
        <v>1603</v>
      </c>
      <c r="J3" s="92">
        <v>1643</v>
      </c>
      <c r="K3" s="92">
        <v>1549</v>
      </c>
      <c r="L3" s="92">
        <v>1563</v>
      </c>
      <c r="M3" s="112">
        <v>1674</v>
      </c>
    </row>
    <row r="4" spans="1:15" s="168" customFormat="1" x14ac:dyDescent="0.2">
      <c r="A4" s="171" t="s">
        <v>249</v>
      </c>
      <c r="B4" s="167">
        <f>B2-B3</f>
        <v>12781</v>
      </c>
      <c r="C4" s="167"/>
      <c r="D4" s="167">
        <f>D2-D3</f>
        <v>1603</v>
      </c>
      <c r="E4" s="167">
        <f>E2-E3</f>
        <v>3098</v>
      </c>
      <c r="F4" s="167">
        <f>F2-F3</f>
        <v>4394</v>
      </c>
      <c r="G4" s="167">
        <f>G2-G3</f>
        <v>6669</v>
      </c>
      <c r="H4" s="167">
        <f>H2-H3</f>
        <v>9122</v>
      </c>
      <c r="I4" s="167">
        <f>I2-I3</f>
        <v>11773</v>
      </c>
      <c r="J4" s="167">
        <f>J2-J3</f>
        <v>14286</v>
      </c>
      <c r="K4" s="167">
        <f>K2-K3</f>
        <v>17681</v>
      </c>
      <c r="L4" s="167">
        <f>L2-L3</f>
        <v>22774</v>
      </c>
      <c r="M4" s="172">
        <f>M2-M3</f>
        <v>36426</v>
      </c>
    </row>
    <row r="5" spans="1:15" x14ac:dyDescent="0.2">
      <c r="A5" s="113" t="s">
        <v>15</v>
      </c>
      <c r="B5" s="92">
        <v>2284</v>
      </c>
      <c r="C5" s="92"/>
      <c r="D5" s="92">
        <v>268</v>
      </c>
      <c r="E5" s="92">
        <v>327</v>
      </c>
      <c r="F5" s="92">
        <v>438</v>
      </c>
      <c r="G5" s="92">
        <v>686</v>
      </c>
      <c r="H5" s="92">
        <v>986</v>
      </c>
      <c r="I5" s="92">
        <v>1416</v>
      </c>
      <c r="J5" s="92">
        <v>2002</v>
      </c>
      <c r="K5" s="92">
        <v>2852</v>
      </c>
      <c r="L5" s="92">
        <v>4394</v>
      </c>
      <c r="M5" s="112">
        <v>9471</v>
      </c>
    </row>
    <row r="6" spans="1:15" x14ac:dyDescent="0.2">
      <c r="A6" s="111" t="s">
        <v>2</v>
      </c>
      <c r="B6" s="92">
        <v>12345</v>
      </c>
      <c r="C6" s="92"/>
      <c r="D6" s="92">
        <v>3274</v>
      </c>
      <c r="E6" s="92">
        <v>4979</v>
      </c>
      <c r="F6" s="92">
        <v>6232</v>
      </c>
      <c r="G6" s="92">
        <v>8119</v>
      </c>
      <c r="H6" s="92">
        <v>10021</v>
      </c>
      <c r="I6" s="92">
        <v>11961</v>
      </c>
      <c r="J6" s="92">
        <v>13927</v>
      </c>
      <c r="K6" s="92">
        <v>16379</v>
      </c>
      <c r="L6" s="92">
        <v>19943</v>
      </c>
      <c r="M6" s="112">
        <v>28629</v>
      </c>
    </row>
    <row r="7" spans="1:15" ht="12" customHeight="1" x14ac:dyDescent="0.2">
      <c r="A7" s="114" t="s">
        <v>13</v>
      </c>
      <c r="B7" s="93">
        <v>2650.3999999999996</v>
      </c>
      <c r="C7" s="93"/>
      <c r="D7" s="93">
        <v>354.3</v>
      </c>
      <c r="E7" s="93">
        <v>534.84</v>
      </c>
      <c r="F7" s="93">
        <v>725.8</v>
      </c>
      <c r="G7" s="93">
        <v>1024.8400000000001</v>
      </c>
      <c r="H7" s="93">
        <v>1481.87</v>
      </c>
      <c r="I7" s="93">
        <v>1979.3600000000001</v>
      </c>
      <c r="J7" s="93">
        <v>2650.3999999999996</v>
      </c>
      <c r="K7" s="93">
        <v>3640.7</v>
      </c>
      <c r="L7" s="93">
        <v>5249.51</v>
      </c>
      <c r="M7" s="115">
        <v>9791</v>
      </c>
    </row>
    <row r="8" spans="1:15" x14ac:dyDescent="0.2">
      <c r="A8" s="114" t="s">
        <v>14</v>
      </c>
      <c r="B8" s="93">
        <v>2889.3349999999996</v>
      </c>
      <c r="C8" s="93"/>
      <c r="D8" s="93">
        <v>407.44499999999999</v>
      </c>
      <c r="E8" s="93">
        <v>614.42999999999995</v>
      </c>
      <c r="F8" s="93">
        <v>825.85</v>
      </c>
      <c r="G8" s="93">
        <v>1156.93</v>
      </c>
      <c r="H8" s="93">
        <v>1646.9749999999999</v>
      </c>
      <c r="I8" s="93">
        <v>2180</v>
      </c>
      <c r="J8" s="93">
        <v>2889.3349999999996</v>
      </c>
      <c r="K8" s="93">
        <v>3929.1499999999996</v>
      </c>
      <c r="L8" s="93">
        <v>5614.5649999999996</v>
      </c>
      <c r="M8" s="115">
        <v>10363</v>
      </c>
    </row>
    <row r="9" spans="1:15" x14ac:dyDescent="0.2">
      <c r="A9" s="114" t="s">
        <v>220</v>
      </c>
      <c r="B9" s="93">
        <f>B8-B7</f>
        <v>238.93499999999995</v>
      </c>
      <c r="C9" s="93"/>
      <c r="D9" s="93"/>
      <c r="E9" s="93"/>
      <c r="F9" s="93">
        <f t="shared" ref="F9:M9" si="0">F8-F7</f>
        <v>100.05000000000007</v>
      </c>
      <c r="G9" s="93">
        <f t="shared" si="0"/>
        <v>132.08999999999992</v>
      </c>
      <c r="H9" s="93">
        <f t="shared" si="0"/>
        <v>165.10500000000002</v>
      </c>
      <c r="I9" s="93">
        <f t="shared" si="0"/>
        <v>200.63999999999987</v>
      </c>
      <c r="J9" s="93">
        <f t="shared" si="0"/>
        <v>238.93499999999995</v>
      </c>
      <c r="K9" s="93">
        <f t="shared" si="0"/>
        <v>288.44999999999982</v>
      </c>
      <c r="L9" s="93">
        <f t="shared" si="0"/>
        <v>365.05499999999938</v>
      </c>
      <c r="M9" s="115">
        <f t="shared" si="0"/>
        <v>572</v>
      </c>
    </row>
    <row r="10" spans="1:15" x14ac:dyDescent="0.2">
      <c r="A10" s="135" t="s">
        <v>231</v>
      </c>
      <c r="B10" s="94">
        <v>1.31</v>
      </c>
      <c r="C10" s="94"/>
      <c r="D10" s="94">
        <v>0.56999999999999995</v>
      </c>
      <c r="E10" s="94">
        <v>0.7</v>
      </c>
      <c r="F10" s="94">
        <v>0.95</v>
      </c>
      <c r="G10" s="94">
        <v>1.21</v>
      </c>
      <c r="H10" s="94">
        <v>1.47</v>
      </c>
      <c r="I10" s="94">
        <v>1.65</v>
      </c>
      <c r="J10" s="94">
        <v>1.61</v>
      </c>
      <c r="K10" s="94">
        <v>1.69</v>
      </c>
      <c r="L10" s="94">
        <v>1.71</v>
      </c>
      <c r="M10" s="116">
        <v>1.58</v>
      </c>
    </row>
    <row r="11" spans="1:15" x14ac:dyDescent="0.2">
      <c r="A11" s="117" t="s">
        <v>236</v>
      </c>
      <c r="B11" s="95">
        <f>61+101</f>
        <v>162</v>
      </c>
      <c r="C11" s="95">
        <f t="shared" ref="C11:D11" si="1">61+101</f>
        <v>162</v>
      </c>
      <c r="D11" s="95">
        <f t="shared" si="1"/>
        <v>162</v>
      </c>
      <c r="E11" s="95">
        <f t="shared" ref="E11:H11" si="2">61+101</f>
        <v>162</v>
      </c>
      <c r="F11" s="95">
        <f t="shared" si="2"/>
        <v>162</v>
      </c>
      <c r="G11" s="95">
        <f t="shared" si="2"/>
        <v>162</v>
      </c>
      <c r="H11" s="95">
        <f t="shared" si="2"/>
        <v>162</v>
      </c>
      <c r="I11" s="95"/>
      <c r="J11" s="95"/>
      <c r="K11" s="95"/>
      <c r="L11" s="95"/>
      <c r="M11" s="118"/>
    </row>
    <row r="12" spans="1:15" x14ac:dyDescent="0.2">
      <c r="A12" s="117" t="s">
        <v>245</v>
      </c>
      <c r="B12" s="139">
        <f>250*(גיליון3!B9/100)</f>
        <v>40.25</v>
      </c>
      <c r="C12" s="139"/>
      <c r="D12" s="139">
        <f>250*(גיליון3!C9/100)</f>
        <v>65.5</v>
      </c>
      <c r="E12" s="139">
        <f>250*(גיליון3!D9/100)</f>
        <v>50.75</v>
      </c>
      <c r="F12" s="139">
        <f>250*(גיליון3!E9/100)</f>
        <v>49</v>
      </c>
      <c r="G12" s="139">
        <f>250*(גיליון3!F9/100)</f>
        <v>35</v>
      </c>
      <c r="H12" s="139">
        <f>250*(גיליון3!G9/100)</f>
        <v>37.5</v>
      </c>
      <c r="I12" s="139">
        <f>250*(גיליון3!H9/100)</f>
        <v>35.5</v>
      </c>
      <c r="J12" s="139">
        <f>250*(גיליון3!I9/100)</f>
        <v>31.25</v>
      </c>
      <c r="K12" s="139">
        <f>250*(גיליון3!J9/100)</f>
        <v>28.5</v>
      </c>
      <c r="L12" s="139">
        <f>250*(גיליון3!K9/100)</f>
        <v>31.5</v>
      </c>
      <c r="M12" s="142">
        <f>250*(גיליון3!L9/100)</f>
        <v>16.75</v>
      </c>
      <c r="N12" s="141"/>
    </row>
    <row r="13" spans="1:15" x14ac:dyDescent="0.2">
      <c r="A13" s="135" t="s">
        <v>229</v>
      </c>
      <c r="B13" s="94">
        <v>3.34</v>
      </c>
      <c r="C13" s="94"/>
      <c r="D13" s="94">
        <v>4.6100000000000003</v>
      </c>
      <c r="E13" s="94">
        <v>3.56</v>
      </c>
      <c r="F13" s="94">
        <v>3.39</v>
      </c>
      <c r="G13" s="94">
        <v>3.44</v>
      </c>
      <c r="H13" s="94">
        <v>3.37</v>
      </c>
      <c r="I13" s="94">
        <v>3.43</v>
      </c>
      <c r="J13" s="94">
        <v>3.09</v>
      </c>
      <c r="K13" s="94">
        <v>3.16</v>
      </c>
      <c r="L13" s="94">
        <v>2.94</v>
      </c>
      <c r="M13" s="116">
        <v>2.4500000000000002</v>
      </c>
      <c r="O13" s="140"/>
    </row>
    <row r="14" spans="1:15" x14ac:dyDescent="0.2">
      <c r="A14" s="135" t="s">
        <v>230</v>
      </c>
      <c r="B14" s="94">
        <v>2.74</v>
      </c>
      <c r="C14" s="94"/>
      <c r="D14" s="94">
        <v>3.39</v>
      </c>
      <c r="E14" s="94">
        <v>2.83</v>
      </c>
      <c r="F14" s="94">
        <v>2.76</v>
      </c>
      <c r="G14" s="94">
        <v>2.78</v>
      </c>
      <c r="H14" s="94">
        <v>2.78</v>
      </c>
      <c r="I14" s="94">
        <v>2.81</v>
      </c>
      <c r="J14" s="94">
        <v>2.62</v>
      </c>
      <c r="K14" s="94">
        <v>2.66</v>
      </c>
      <c r="L14" s="94">
        <v>2.54</v>
      </c>
      <c r="M14" s="116">
        <v>2.2400000000000002</v>
      </c>
    </row>
    <row r="15" spans="1:15" x14ac:dyDescent="0.2">
      <c r="A15" s="135" t="s">
        <v>241</v>
      </c>
      <c r="B15" s="99">
        <f>B21/B14</f>
        <v>5097.4452554744521</v>
      </c>
      <c r="C15" s="99"/>
      <c r="D15" s="99">
        <f t="shared" ref="D15:M15" si="3">D21/D14</f>
        <v>1628.3185840707963</v>
      </c>
      <c r="E15" s="99">
        <f t="shared" si="3"/>
        <v>2648.4098939929327</v>
      </c>
      <c r="F15" s="99">
        <f t="shared" si="3"/>
        <v>3477.1739130434785</v>
      </c>
      <c r="G15" s="99">
        <f t="shared" si="3"/>
        <v>3879.4964028776981</v>
      </c>
      <c r="H15" s="99">
        <f t="shared" si="3"/>
        <v>4399.2805755395684</v>
      </c>
      <c r="I15" s="99">
        <f t="shared" si="3"/>
        <v>5050.5338078291816</v>
      </c>
      <c r="J15" s="99">
        <f t="shared" si="3"/>
        <v>5814.5038167938928</v>
      </c>
      <c r="K15" s="99">
        <f t="shared" si="3"/>
        <v>6666.9172932330821</v>
      </c>
      <c r="L15" s="99">
        <f t="shared" si="3"/>
        <v>8117.322834645669</v>
      </c>
      <c r="M15" s="128">
        <f t="shared" si="3"/>
        <v>11730.357142857141</v>
      </c>
    </row>
    <row r="16" spans="1:15" x14ac:dyDescent="0.2">
      <c r="A16" s="136" t="s">
        <v>232</v>
      </c>
      <c r="B16" s="107">
        <f>(B13-2)</f>
        <v>1.3399999999999999</v>
      </c>
      <c r="C16" s="107"/>
      <c r="D16" s="107">
        <f t="shared" ref="D16:M16" si="4">(D13-2)</f>
        <v>2.6100000000000003</v>
      </c>
      <c r="E16" s="107">
        <f t="shared" si="4"/>
        <v>1.56</v>
      </c>
      <c r="F16" s="107">
        <f t="shared" si="4"/>
        <v>1.3900000000000001</v>
      </c>
      <c r="G16" s="107">
        <f t="shared" si="4"/>
        <v>1.44</v>
      </c>
      <c r="H16" s="107">
        <f t="shared" si="4"/>
        <v>1.37</v>
      </c>
      <c r="I16" s="107">
        <f t="shared" si="4"/>
        <v>1.4300000000000002</v>
      </c>
      <c r="J16" s="107">
        <f t="shared" si="4"/>
        <v>1.0899999999999999</v>
      </c>
      <c r="K16" s="107">
        <f t="shared" si="4"/>
        <v>1.1600000000000001</v>
      </c>
      <c r="L16" s="107">
        <f t="shared" si="4"/>
        <v>0.94</v>
      </c>
      <c r="M16" s="119">
        <f t="shared" si="4"/>
        <v>0.45000000000000018</v>
      </c>
    </row>
    <row r="17" spans="1:13" x14ac:dyDescent="0.2">
      <c r="A17" s="117" t="s">
        <v>233</v>
      </c>
      <c r="B17" s="96">
        <f>גיליון2!$N$3+(B16-1)*גיליון2!$N$4</f>
        <v>76.819999999999979</v>
      </c>
      <c r="C17" s="96"/>
      <c r="D17" s="96">
        <f>גיליון2!N3+גיליון2!N4+(D16-2)*גיליון2!N5</f>
        <v>252.55000000000007</v>
      </c>
      <c r="E17" s="96">
        <f>גיליון2!$N$3+(E16-1)*גיליון2!$N$4</f>
        <v>103.88000000000001</v>
      </c>
      <c r="F17" s="96">
        <f>גיליון2!$N$3+(F16-1)*גיליון2!$N$4</f>
        <v>82.970000000000013</v>
      </c>
      <c r="G17" s="96">
        <f>גיליון2!$N$3+(G16-1)*גיליון2!$N$4</f>
        <v>89.11999999999999</v>
      </c>
      <c r="H17" s="96">
        <f>גיליון2!$N$3+(H16-1)*גיליון2!$N$4</f>
        <v>80.510000000000019</v>
      </c>
      <c r="I17" s="96">
        <f>גיליון2!$N$3+(I16-1)*גיליון2!$N$4</f>
        <v>87.890000000000015</v>
      </c>
      <c r="J17" s="96">
        <f>גיליון2!$N$3+(J16-1)*גיליון2!$N$4</f>
        <v>46.069999999999979</v>
      </c>
      <c r="K17" s="96">
        <f>גיליון2!$N$3+(K16-1)*גיליון2!$N$4</f>
        <v>54.680000000000021</v>
      </c>
      <c r="L17" s="96">
        <f>L16*גיליון2!N3</f>
        <v>32.9</v>
      </c>
      <c r="M17" s="120">
        <f>M16*גיליון2!N3</f>
        <v>15.750000000000007</v>
      </c>
    </row>
    <row r="18" spans="1:13" x14ac:dyDescent="0.2">
      <c r="A18" s="137" t="s">
        <v>16</v>
      </c>
      <c r="B18" s="121">
        <f>B6-B9-B11-B17-B12</f>
        <v>11826.995000000001</v>
      </c>
      <c r="C18" s="121"/>
      <c r="D18" s="121">
        <f>D6-D9-D11-D17-D12</f>
        <v>2793.95</v>
      </c>
      <c r="E18" s="121">
        <f>E6-E9-E11-E17-E12</f>
        <v>4662.37</v>
      </c>
      <c r="F18" s="121">
        <f>F6-F9-F11-F17-F12</f>
        <v>5837.98</v>
      </c>
      <c r="G18" s="121">
        <f>G6-G9-G11-G17-G12</f>
        <v>7700.79</v>
      </c>
      <c r="H18" s="121">
        <f>H6-H9-H11-H17-H12</f>
        <v>9575.8850000000002</v>
      </c>
      <c r="I18" s="121">
        <f>I6-I9-I11-I17-I12</f>
        <v>11636.970000000001</v>
      </c>
      <c r="J18" s="121">
        <f>J6-J9-J11-J17-J12</f>
        <v>13610.745000000001</v>
      </c>
      <c r="K18" s="121">
        <f>K6-K9-K11-K17-K12</f>
        <v>16007.369999999999</v>
      </c>
      <c r="L18" s="121">
        <f>L6-L9-L11-L17-L12</f>
        <v>19513.544999999998</v>
      </c>
      <c r="M18" s="122">
        <f>M6-M9-M11-M17-M12</f>
        <v>28024.5</v>
      </c>
    </row>
    <row r="19" spans="1:13" ht="8.25" customHeight="1" x14ac:dyDescent="0.2">
      <c r="A19" s="1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8.25" customHeight="1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123" t="s">
        <v>5</v>
      </c>
      <c r="B21" s="109">
        <v>13967</v>
      </c>
      <c r="C21" s="109"/>
      <c r="D21" s="109">
        <v>5520</v>
      </c>
      <c r="E21" s="109">
        <v>7495</v>
      </c>
      <c r="F21" s="109">
        <v>9597</v>
      </c>
      <c r="G21" s="109">
        <v>10785</v>
      </c>
      <c r="H21" s="109">
        <v>12230</v>
      </c>
      <c r="I21" s="109">
        <v>14192</v>
      </c>
      <c r="J21" s="109">
        <v>15234</v>
      </c>
      <c r="K21" s="109">
        <v>17734</v>
      </c>
      <c r="L21" s="109">
        <v>20618</v>
      </c>
      <c r="M21" s="110">
        <v>26276</v>
      </c>
    </row>
    <row r="22" spans="1:13" s="168" customFormat="1" x14ac:dyDescent="0.2">
      <c r="A22" s="169" t="s">
        <v>246</v>
      </c>
      <c r="B22" s="170">
        <f>B4-B21</f>
        <v>-1186</v>
      </c>
      <c r="C22" s="178" t="s">
        <v>253</v>
      </c>
      <c r="D22" s="170">
        <f>D4-D21</f>
        <v>-3917</v>
      </c>
      <c r="E22" s="170">
        <f>E4-E21</f>
        <v>-4397</v>
      </c>
      <c r="F22" s="170">
        <f>F4-F21</f>
        <v>-5203</v>
      </c>
      <c r="G22" s="170">
        <f>G4-G21</f>
        <v>-4116</v>
      </c>
      <c r="H22" s="170">
        <f>H4-H21</f>
        <v>-3108</v>
      </c>
      <c r="I22" s="170">
        <f>I4-I21</f>
        <v>-2419</v>
      </c>
      <c r="J22" s="170">
        <f>J4-J21</f>
        <v>-948</v>
      </c>
      <c r="K22" s="170">
        <f>K4-K21</f>
        <v>-53</v>
      </c>
      <c r="L22" s="170">
        <f>L4-L21</f>
        <v>2156</v>
      </c>
      <c r="M22" s="177">
        <f>M4-M21</f>
        <v>10150</v>
      </c>
    </row>
    <row r="23" spans="1:13" x14ac:dyDescent="0.2">
      <c r="A23" s="169" t="s">
        <v>247</v>
      </c>
      <c r="B23" s="170">
        <f>B6-B21</f>
        <v>-1622</v>
      </c>
      <c r="C23" s="178" t="s">
        <v>254</v>
      </c>
      <c r="D23" s="170">
        <f>D6-D21</f>
        <v>-2246</v>
      </c>
      <c r="E23" s="170">
        <f>E6-E21</f>
        <v>-2516</v>
      </c>
      <c r="F23" s="170">
        <f>F6-F21</f>
        <v>-3365</v>
      </c>
      <c r="G23" s="170">
        <f>G6-G21</f>
        <v>-2666</v>
      </c>
      <c r="H23" s="170">
        <f>H6-H21</f>
        <v>-2209</v>
      </c>
      <c r="I23" s="170">
        <f>I6-I21</f>
        <v>-2231</v>
      </c>
      <c r="J23" s="170">
        <f>J6-J21</f>
        <v>-1307</v>
      </c>
      <c r="K23" s="170">
        <f>K6-K21</f>
        <v>-1355</v>
      </c>
      <c r="L23" s="170">
        <f>L6-L21</f>
        <v>-675</v>
      </c>
      <c r="M23" s="177">
        <f>M6-M21</f>
        <v>2353</v>
      </c>
    </row>
    <row r="24" spans="1:13" x14ac:dyDescent="0.2">
      <c r="A24" s="169" t="s">
        <v>248</v>
      </c>
      <c r="B24" s="170">
        <f>B18-B21</f>
        <v>-2140.0049999999992</v>
      </c>
      <c r="C24" s="178" t="s">
        <v>255</v>
      </c>
      <c r="D24" s="170">
        <f t="shared" ref="D24:M24" si="5">D18-D21</f>
        <v>-2726.05</v>
      </c>
      <c r="E24" s="170">
        <f t="shared" si="5"/>
        <v>-2832.63</v>
      </c>
      <c r="F24" s="170">
        <f t="shared" si="5"/>
        <v>-3759.0200000000004</v>
      </c>
      <c r="G24" s="170">
        <f t="shared" si="5"/>
        <v>-3084.21</v>
      </c>
      <c r="H24" s="170">
        <f t="shared" si="5"/>
        <v>-2654.1149999999998</v>
      </c>
      <c r="I24" s="170">
        <f t="shared" si="5"/>
        <v>-2555.0299999999988</v>
      </c>
      <c r="J24" s="170">
        <f t="shared" si="5"/>
        <v>-1623.2549999999992</v>
      </c>
      <c r="K24" s="170">
        <f t="shared" si="5"/>
        <v>-1726.630000000001</v>
      </c>
      <c r="L24" s="170">
        <f t="shared" si="5"/>
        <v>-1104.4550000000017</v>
      </c>
      <c r="M24" s="177">
        <f t="shared" si="5"/>
        <v>1748.5</v>
      </c>
    </row>
    <row r="25" spans="1:13" x14ac:dyDescent="0.2">
      <c r="A25" s="124" t="s">
        <v>4</v>
      </c>
      <c r="B25" s="97">
        <f>B30+B32</f>
        <v>1221.6239999999998</v>
      </c>
      <c r="C25" s="97"/>
      <c r="D25" s="97">
        <f>D30+D32</f>
        <v>516.24</v>
      </c>
      <c r="E25" s="97">
        <f>E30+E32</f>
        <v>737.64</v>
      </c>
      <c r="F25" s="97">
        <f t="shared" ref="F25:M25" si="6">F30+F32</f>
        <v>942.98400000000004</v>
      </c>
      <c r="G25" s="97">
        <f t="shared" si="6"/>
        <v>1026.72</v>
      </c>
      <c r="H25" s="97">
        <f t="shared" si="6"/>
        <v>1170.3599999999999</v>
      </c>
      <c r="I25" s="97">
        <f t="shared" si="6"/>
        <v>1266.6239999999998</v>
      </c>
      <c r="J25" s="97">
        <f t="shared" si="6"/>
        <v>1365.048</v>
      </c>
      <c r="K25" s="97">
        <f t="shared" si="6"/>
        <v>1532.4479999999999</v>
      </c>
      <c r="L25" s="97">
        <f t="shared" si="6"/>
        <v>1644.6960000000001</v>
      </c>
      <c r="M25" s="125">
        <f t="shared" si="6"/>
        <v>2023.2719999999999</v>
      </c>
    </row>
    <row r="26" spans="1:13" x14ac:dyDescent="0.2">
      <c r="A26" s="124" t="s">
        <v>223</v>
      </c>
      <c r="B26" s="97">
        <f>B25/12</f>
        <v>101.80199999999998</v>
      </c>
      <c r="C26" s="97"/>
      <c r="D26" s="97">
        <f t="shared" ref="D26:M26" si="7">D25/12</f>
        <v>43.02</v>
      </c>
      <c r="E26" s="97">
        <f t="shared" si="7"/>
        <v>61.47</v>
      </c>
      <c r="F26" s="97">
        <f t="shared" si="7"/>
        <v>78.582000000000008</v>
      </c>
      <c r="G26" s="97">
        <f t="shared" si="7"/>
        <v>85.56</v>
      </c>
      <c r="H26" s="97">
        <f t="shared" si="7"/>
        <v>97.529999999999987</v>
      </c>
      <c r="I26" s="97">
        <f t="shared" si="7"/>
        <v>105.55199999999998</v>
      </c>
      <c r="J26" s="97">
        <f t="shared" si="7"/>
        <v>113.754</v>
      </c>
      <c r="K26" s="97">
        <f t="shared" si="7"/>
        <v>127.70399999999999</v>
      </c>
      <c r="L26" s="97">
        <f t="shared" si="7"/>
        <v>137.05800000000002</v>
      </c>
      <c r="M26" s="125">
        <f t="shared" si="7"/>
        <v>168.60599999999999</v>
      </c>
    </row>
    <row r="27" spans="1:13" x14ac:dyDescent="0.2">
      <c r="A27" s="138" t="s">
        <v>17</v>
      </c>
      <c r="B27" s="100">
        <f t="shared" ref="B27:M27" si="8">B26/B18</f>
        <v>8.6075964351046037E-3</v>
      </c>
      <c r="C27" s="100"/>
      <c r="D27" s="100">
        <f t="shared" si="8"/>
        <v>1.5397555432273308E-2</v>
      </c>
      <c r="E27" s="100">
        <f t="shared" si="8"/>
        <v>1.3184281813755664E-2</v>
      </c>
      <c r="F27" s="100">
        <f t="shared" si="8"/>
        <v>1.3460477767995097E-2</v>
      </c>
      <c r="G27" s="100">
        <f t="shared" si="8"/>
        <v>1.1110548398281215E-2</v>
      </c>
      <c r="H27" s="100">
        <f t="shared" si="8"/>
        <v>1.0184959405840816E-2</v>
      </c>
      <c r="I27" s="100">
        <f t="shared" si="8"/>
        <v>9.0704023470026957E-3</v>
      </c>
      <c r="J27" s="100">
        <f t="shared" si="8"/>
        <v>8.3576615387328176E-3</v>
      </c>
      <c r="K27" s="100">
        <f t="shared" si="8"/>
        <v>7.9778252142606813E-3</v>
      </c>
      <c r="L27" s="100">
        <f t="shared" si="8"/>
        <v>7.0237365891230958E-3</v>
      </c>
      <c r="M27" s="126">
        <f t="shared" si="8"/>
        <v>6.0163785259326657E-3</v>
      </c>
    </row>
    <row r="28" spans="1:13" x14ac:dyDescent="0.2">
      <c r="A28" s="111" t="s">
        <v>6</v>
      </c>
      <c r="B28" s="98">
        <v>383</v>
      </c>
      <c r="C28" s="98"/>
      <c r="D28" s="98">
        <v>214</v>
      </c>
      <c r="E28" s="98">
        <v>256</v>
      </c>
      <c r="F28" s="98">
        <v>325</v>
      </c>
      <c r="G28" s="98">
        <v>353</v>
      </c>
      <c r="H28" s="98">
        <v>373</v>
      </c>
      <c r="I28" s="98">
        <v>392</v>
      </c>
      <c r="J28" s="98">
        <v>396</v>
      </c>
      <c r="K28" s="98">
        <v>450</v>
      </c>
      <c r="L28" s="98">
        <v>513</v>
      </c>
      <c r="M28" s="127">
        <v>559</v>
      </c>
    </row>
    <row r="29" spans="1:13" x14ac:dyDescent="0.2">
      <c r="A29" s="111" t="s">
        <v>222</v>
      </c>
      <c r="B29" s="99">
        <f t="shared" ref="B29:M29" si="9">B28*0.9*0.063*12</f>
        <v>260.59320000000002</v>
      </c>
      <c r="C29" s="99"/>
      <c r="D29" s="99">
        <f t="shared" si="9"/>
        <v>145.60559999999998</v>
      </c>
      <c r="E29" s="99">
        <f t="shared" si="9"/>
        <v>174.1824</v>
      </c>
      <c r="F29" s="99">
        <f t="shared" si="9"/>
        <v>221.13</v>
      </c>
      <c r="G29" s="99">
        <f t="shared" si="9"/>
        <v>240.18119999999999</v>
      </c>
      <c r="H29" s="99">
        <f t="shared" si="9"/>
        <v>253.78919999999999</v>
      </c>
      <c r="I29" s="99">
        <f t="shared" si="9"/>
        <v>266.71680000000003</v>
      </c>
      <c r="J29" s="99">
        <f t="shared" si="9"/>
        <v>269.4384</v>
      </c>
      <c r="K29" s="99">
        <f t="shared" si="9"/>
        <v>306.18</v>
      </c>
      <c r="L29" s="99">
        <f t="shared" si="9"/>
        <v>349.04520000000002</v>
      </c>
      <c r="M29" s="128">
        <f t="shared" si="9"/>
        <v>380.34360000000004</v>
      </c>
    </row>
    <row r="30" spans="1:13" x14ac:dyDescent="0.2">
      <c r="A30" s="111" t="s">
        <v>7</v>
      </c>
      <c r="B30" s="99">
        <f t="shared" ref="B30:L30" si="10">B21*0.6*0.01*12</f>
        <v>1005.6239999999999</v>
      </c>
      <c r="C30" s="99"/>
      <c r="D30" s="99">
        <f t="shared" si="10"/>
        <v>397.43999999999994</v>
      </c>
      <c r="E30" s="99">
        <f t="shared" si="10"/>
        <v>539.64</v>
      </c>
      <c r="F30" s="99">
        <f t="shared" si="10"/>
        <v>690.98400000000004</v>
      </c>
      <c r="G30" s="99">
        <f t="shared" si="10"/>
        <v>776.5200000000001</v>
      </c>
      <c r="H30" s="99">
        <f t="shared" si="10"/>
        <v>880.56</v>
      </c>
      <c r="I30" s="99">
        <f t="shared" si="10"/>
        <v>1021.8239999999998</v>
      </c>
      <c r="J30" s="99">
        <f t="shared" si="10"/>
        <v>1096.848</v>
      </c>
      <c r="K30" s="99">
        <f t="shared" si="10"/>
        <v>1276.848</v>
      </c>
      <c r="L30" s="99">
        <f t="shared" si="10"/>
        <v>1484.4960000000001</v>
      </c>
      <c r="M30" s="128">
        <f>M21*0.6*0.01*12</f>
        <v>1891.8719999999998</v>
      </c>
    </row>
    <row r="31" spans="1:13" x14ac:dyDescent="0.2">
      <c r="A31" s="111" t="s">
        <v>9</v>
      </c>
      <c r="B31" s="92">
        <v>120</v>
      </c>
      <c r="C31" s="92"/>
      <c r="D31" s="92">
        <v>66</v>
      </c>
      <c r="E31" s="92">
        <v>110</v>
      </c>
      <c r="F31" s="92">
        <v>140</v>
      </c>
      <c r="G31" s="92">
        <v>139</v>
      </c>
      <c r="H31" s="92">
        <v>161</v>
      </c>
      <c r="I31" s="92">
        <v>136</v>
      </c>
      <c r="J31" s="92">
        <v>149</v>
      </c>
      <c r="K31" s="92">
        <v>142</v>
      </c>
      <c r="L31" s="92">
        <v>89</v>
      </c>
      <c r="M31" s="112">
        <v>73</v>
      </c>
    </row>
    <row r="32" spans="1:13" x14ac:dyDescent="0.2">
      <c r="A32" s="111" t="s">
        <v>10</v>
      </c>
      <c r="B32" s="92">
        <f t="shared" ref="B32:M32" si="11">B31*0.15*12</f>
        <v>216</v>
      </c>
      <c r="C32" s="92"/>
      <c r="D32" s="92">
        <f t="shared" si="11"/>
        <v>118.80000000000001</v>
      </c>
      <c r="E32" s="92">
        <f t="shared" si="11"/>
        <v>198</v>
      </c>
      <c r="F32" s="92">
        <f t="shared" si="11"/>
        <v>252</v>
      </c>
      <c r="G32" s="92">
        <f t="shared" si="11"/>
        <v>250.2</v>
      </c>
      <c r="H32" s="92">
        <f t="shared" si="11"/>
        <v>289.79999999999995</v>
      </c>
      <c r="I32" s="92">
        <f t="shared" si="11"/>
        <v>244.79999999999998</v>
      </c>
      <c r="J32" s="92">
        <f t="shared" si="11"/>
        <v>268.2</v>
      </c>
      <c r="K32" s="92">
        <f t="shared" si="11"/>
        <v>255.60000000000002</v>
      </c>
      <c r="L32" s="92">
        <f t="shared" si="11"/>
        <v>160.19999999999999</v>
      </c>
      <c r="M32" s="112">
        <f t="shared" si="11"/>
        <v>131.39999999999998</v>
      </c>
    </row>
    <row r="33" spans="1:13" x14ac:dyDescent="0.2">
      <c r="A33" s="111" t="s">
        <v>18</v>
      </c>
      <c r="B33" s="92">
        <v>87</v>
      </c>
      <c r="C33" s="92"/>
      <c r="D33" s="92">
        <v>23</v>
      </c>
      <c r="E33" s="92">
        <v>39</v>
      </c>
      <c r="F33" s="92">
        <v>30</v>
      </c>
      <c r="G33" s="92">
        <v>39</v>
      </c>
      <c r="H33" s="92">
        <v>57</v>
      </c>
      <c r="I33" s="92">
        <v>87</v>
      </c>
      <c r="J33" s="92">
        <v>90</v>
      </c>
      <c r="K33" s="92">
        <v>102</v>
      </c>
      <c r="L33" s="92">
        <v>198</v>
      </c>
      <c r="M33" s="112">
        <v>202</v>
      </c>
    </row>
    <row r="34" spans="1:13" x14ac:dyDescent="0.2">
      <c r="A34" s="111" t="s">
        <v>242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12"/>
    </row>
    <row r="35" spans="1:13" ht="14.25" customHeight="1" x14ac:dyDescent="0.2">
      <c r="A35" s="111" t="s">
        <v>8</v>
      </c>
      <c r="B35" s="92">
        <v>743</v>
      </c>
      <c r="C35" s="92"/>
      <c r="D35" s="92">
        <v>191</v>
      </c>
      <c r="E35" s="92">
        <v>257</v>
      </c>
      <c r="F35" s="92">
        <v>391</v>
      </c>
      <c r="G35" s="92">
        <v>457</v>
      </c>
      <c r="H35" s="92">
        <v>559</v>
      </c>
      <c r="I35" s="92">
        <v>751</v>
      </c>
      <c r="J35" s="92">
        <v>844</v>
      </c>
      <c r="K35" s="92">
        <v>952</v>
      </c>
      <c r="L35" s="92">
        <v>1297</v>
      </c>
      <c r="M35" s="112">
        <v>1731</v>
      </c>
    </row>
    <row r="36" spans="1:13" x14ac:dyDescent="0.2">
      <c r="A36" s="129" t="s">
        <v>234</v>
      </c>
      <c r="B36" s="130"/>
      <c r="C36" s="130"/>
      <c r="D36" s="130"/>
      <c r="E36" s="130"/>
      <c r="F36" s="130"/>
      <c r="G36" s="130">
        <f>(G35/3/3)*12</f>
        <v>609.33333333333337</v>
      </c>
      <c r="H36" s="130">
        <f t="shared" ref="H36:J36" si="12">(H35/3/3)*12</f>
        <v>745.33333333333337</v>
      </c>
      <c r="I36" s="130">
        <f t="shared" si="12"/>
        <v>1001.3333333333333</v>
      </c>
      <c r="J36" s="130">
        <f t="shared" si="12"/>
        <v>1125.3333333333333</v>
      </c>
      <c r="K36" s="130"/>
      <c r="L36" s="130"/>
      <c r="M36" s="131"/>
    </row>
    <row r="37" spans="1:13" x14ac:dyDescent="0.2">
      <c r="A37" s="10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x14ac:dyDescent="0.2">
      <c r="A38" s="132" t="s">
        <v>237</v>
      </c>
      <c r="B38" s="133">
        <f>(B26+B9+B11+B12+B17)*12</f>
        <v>7437.6839999999975</v>
      </c>
      <c r="C38" s="133"/>
      <c r="D38" s="133">
        <f>(D26+D9+D11+D12+D17+D36)*12</f>
        <v>6276.84</v>
      </c>
      <c r="E38" s="133">
        <f>(E26+E9+E11+E12+E17+D36)*12</f>
        <v>4537.2000000000007</v>
      </c>
      <c r="F38" s="133">
        <f>(F26+F9+F11+F12+F17)*12</f>
        <v>5671.2240000000011</v>
      </c>
      <c r="G38" s="133">
        <f>(G26+G9+G11+G12+G17)*12</f>
        <v>6045.2399999999989</v>
      </c>
      <c r="H38" s="133">
        <f>(H26+H9+H11+H12+H17)*12</f>
        <v>6511.74</v>
      </c>
      <c r="I38" s="133">
        <f>(I26+I9+I11+I12+I17)*12</f>
        <v>5154.9839999999986</v>
      </c>
      <c r="J38" s="133">
        <f>(J26+J9+J11+J12+J17)*12</f>
        <v>5160.1079999999993</v>
      </c>
      <c r="K38" s="133">
        <f>(K26+K9+K11+K12+K17)*12</f>
        <v>5992.007999999998</v>
      </c>
      <c r="L38" s="133">
        <f>(L26+L9+L11+L12+L17)*12</f>
        <v>6798.1559999999918</v>
      </c>
      <c r="M38" s="133">
        <f>(M26+M9+M11+M12+M17)*12</f>
        <v>9277.2720000000008</v>
      </c>
    </row>
    <row r="39" spans="1:13" x14ac:dyDescent="0.2">
      <c r="A39" s="132" t="s">
        <v>244</v>
      </c>
      <c r="B39" s="134">
        <f>B38/(B2*12)</f>
        <v>4.2368377879554296E-2</v>
      </c>
      <c r="C39" s="134"/>
      <c r="D39" s="134">
        <f>D38/(D2*12)</f>
        <v>0.1476347727914197</v>
      </c>
      <c r="E39" s="134">
        <f>E38/(E2*12)</f>
        <v>7.1258952129664543E-2</v>
      </c>
      <c r="F39" s="134">
        <f>F38/(F2*12)</f>
        <v>7.0854872563718155E-2</v>
      </c>
      <c r="G39" s="134">
        <f>G38/(G2*12)</f>
        <v>5.7207585736997489E-2</v>
      </c>
      <c r="H39" s="134">
        <f>H38/(H2*12)</f>
        <v>4.9299990914872353E-2</v>
      </c>
      <c r="I39" s="134">
        <f>I38/(I2*12)</f>
        <v>3.2115879186602865E-2</v>
      </c>
      <c r="J39" s="134">
        <f>J38/(J2*12)</f>
        <v>2.6995354385083804E-2</v>
      </c>
      <c r="K39" s="134">
        <f>K38/(K2*12)</f>
        <v>2.5966406656266244E-2</v>
      </c>
      <c r="L39" s="134">
        <f>L38/(L2*12)</f>
        <v>2.3277848543370148E-2</v>
      </c>
      <c r="M39" s="134">
        <f>M38/(M2*12)</f>
        <v>2.0291496062992128E-2</v>
      </c>
    </row>
    <row r="40" spans="1:13" x14ac:dyDescent="0.2">
      <c r="A40" s="143" t="s">
        <v>243</v>
      </c>
      <c r="B40" s="144">
        <f>B38/((B2-B3)*12)</f>
        <v>4.8494405758547826E-2</v>
      </c>
      <c r="C40" s="144"/>
      <c r="D40" s="144">
        <f>D38/((D2-D3)*12)</f>
        <v>0.32630692451653154</v>
      </c>
      <c r="E40" s="144">
        <f>E38/((E2-E3)*12)</f>
        <v>0.12204648160103294</v>
      </c>
      <c r="F40" s="144">
        <f>F38/((F2-F3)*12)</f>
        <v>0.10755621301775151</v>
      </c>
      <c r="G40" s="144">
        <f>G38/((G2-G3)*12)</f>
        <v>7.5539061328534995E-2</v>
      </c>
      <c r="H40" s="144">
        <f>H38/((H2-H3)*12)</f>
        <v>5.948750274062705E-2</v>
      </c>
      <c r="I40" s="144">
        <f>I38/((I2-I3)*12)</f>
        <v>3.6488745434468686E-2</v>
      </c>
      <c r="J40" s="144">
        <f>J38/((J2-J3)*12)</f>
        <v>3.0100027999440008E-2</v>
      </c>
      <c r="K40" s="144">
        <f>K38/((K2-K3)*12)</f>
        <v>2.8241275945930649E-2</v>
      </c>
      <c r="L40" s="144">
        <f>L38/((L2-L3)*12)</f>
        <v>2.487542811978569E-2</v>
      </c>
      <c r="M40" s="144">
        <f>M38/((M2-M3)*12)</f>
        <v>2.1224015812880911E-2</v>
      </c>
    </row>
    <row r="41" spans="1:13" x14ac:dyDescent="0.2">
      <c r="A41" s="173" t="s">
        <v>251</v>
      </c>
      <c r="B41" s="174">
        <f>B18/B4</f>
        <v>0.92535756200610286</v>
      </c>
      <c r="C41" s="174" t="e">
        <f>C18/C4</f>
        <v>#DIV/0!</v>
      </c>
      <c r="D41" s="174">
        <f>D18/D4</f>
        <v>1.7429507174048657</v>
      </c>
      <c r="E41" s="174">
        <f>E18/E4</f>
        <v>1.5049612653324724</v>
      </c>
      <c r="F41" s="174">
        <f>F18/F4</f>
        <v>1.3286253982703686</v>
      </c>
      <c r="G41" s="174">
        <f>G18/G4</f>
        <v>1.1547143499775079</v>
      </c>
      <c r="H41" s="174">
        <f>H18/H4</f>
        <v>1.0497571804428854</v>
      </c>
      <c r="I41" s="174">
        <f>I18/I4</f>
        <v>0.98844559585492242</v>
      </c>
      <c r="J41" s="174">
        <f>J18/J4</f>
        <v>0.95273309533809325</v>
      </c>
      <c r="K41" s="174">
        <f>K18/K4</f>
        <v>0.90534302358463881</v>
      </c>
      <c r="L41" s="174">
        <f>L18/L4</f>
        <v>0.85683432862035647</v>
      </c>
      <c r="M41" s="174">
        <f>M18/M4</f>
        <v>0.76935430736287269</v>
      </c>
    </row>
    <row r="42" spans="1:13" x14ac:dyDescent="0.2">
      <c r="A42" s="173" t="s">
        <v>252</v>
      </c>
      <c r="B42" s="174">
        <f>B6/B4</f>
        <v>0.96588686331272988</v>
      </c>
      <c r="C42" s="174" t="e">
        <f>C6/C4</f>
        <v>#DIV/0!</v>
      </c>
      <c r="D42" s="174">
        <f>D6/D4</f>
        <v>2.0424204616344355</v>
      </c>
      <c r="E42" s="174">
        <f>E6/E4</f>
        <v>1.6071659134925758</v>
      </c>
      <c r="F42" s="174">
        <f>F6/F4</f>
        <v>1.4182976786527082</v>
      </c>
      <c r="G42" s="174">
        <f>G6/G4</f>
        <v>1.2174239016344279</v>
      </c>
      <c r="H42" s="174">
        <f>H6/H4</f>
        <v>1.0985529489147117</v>
      </c>
      <c r="I42" s="174">
        <f>I6/I4</f>
        <v>1.0159687420368639</v>
      </c>
      <c r="J42" s="174">
        <f>J6/J4</f>
        <v>0.97487050258994823</v>
      </c>
      <c r="K42" s="174">
        <f>K6/K4</f>
        <v>0.92636163112946102</v>
      </c>
      <c r="L42" s="174">
        <f>L6/L4</f>
        <v>0.87569157811539478</v>
      </c>
      <c r="M42" s="174">
        <f>M6/M4</f>
        <v>0.78594959644210183</v>
      </c>
    </row>
    <row r="51" spans="1:3" x14ac:dyDescent="0.2">
      <c r="A51" s="91"/>
      <c r="B51" s="91"/>
      <c r="C51" s="91"/>
    </row>
  </sheetData>
  <sortState ref="E57:H67">
    <sortCondition descending="1" ref="E57:E67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O15" sqref="O15"/>
    </sheetView>
  </sheetViews>
  <sheetFormatPr defaultRowHeight="14.25" x14ac:dyDescent="0.2"/>
  <cols>
    <col min="2" max="2" width="16" bestFit="1" customWidth="1"/>
    <col min="3" max="3" width="14.75" bestFit="1" customWidth="1"/>
    <col min="4" max="4" width="9.125" bestFit="1" customWidth="1"/>
    <col min="5" max="5" width="6" bestFit="1" customWidth="1"/>
    <col min="14" max="14" width="9.875" bestFit="1" customWidth="1"/>
    <col min="15" max="15" width="10.625" bestFit="1" customWidth="1"/>
  </cols>
  <sheetData>
    <row r="1" spans="1:15" x14ac:dyDescent="0.2">
      <c r="B1" t="s">
        <v>239</v>
      </c>
      <c r="C1" t="s">
        <v>240</v>
      </c>
      <c r="D1" t="s">
        <v>238</v>
      </c>
      <c r="E1" t="s">
        <v>12</v>
      </c>
    </row>
    <row r="2" spans="1:15" x14ac:dyDescent="0.2">
      <c r="A2">
        <v>1</v>
      </c>
      <c r="B2" s="6">
        <v>5200</v>
      </c>
      <c r="C2" s="6">
        <f>B2</f>
        <v>5200</v>
      </c>
      <c r="D2" s="6">
        <f>C2*0.1</f>
        <v>520</v>
      </c>
      <c r="E2" s="6">
        <f>D2</f>
        <v>520</v>
      </c>
      <c r="F2" s="9">
        <v>0.1</v>
      </c>
      <c r="H2" s="2" t="s">
        <v>0</v>
      </c>
      <c r="I2" s="6">
        <v>14629</v>
      </c>
      <c r="J2" s="8">
        <f>E4+(I9-B4)*F5</f>
        <v>2650.3999999999996</v>
      </c>
      <c r="N2" s="176" t="s">
        <v>250</v>
      </c>
      <c r="O2" s="88" t="s">
        <v>19</v>
      </c>
    </row>
    <row r="3" spans="1:15" x14ac:dyDescent="0.2">
      <c r="A3">
        <v>2</v>
      </c>
      <c r="B3" s="6">
        <v>8880</v>
      </c>
      <c r="C3" s="6">
        <f>(B3-B2)</f>
        <v>3680</v>
      </c>
      <c r="D3" s="6">
        <f>C3*0.14</f>
        <v>515.20000000000005</v>
      </c>
      <c r="E3" s="6">
        <f>E2+D3</f>
        <v>1035.2</v>
      </c>
      <c r="F3" s="9">
        <v>0.14000000000000001</v>
      </c>
      <c r="H3" s="5">
        <v>1</v>
      </c>
      <c r="I3" s="6">
        <v>3543</v>
      </c>
      <c r="J3" s="10">
        <f>I3*F2</f>
        <v>354.3</v>
      </c>
      <c r="M3" s="89" t="s">
        <v>224</v>
      </c>
      <c r="N3" s="175">
        <f>O3-140</f>
        <v>35</v>
      </c>
      <c r="O3" s="90">
        <v>175</v>
      </c>
    </row>
    <row r="4" spans="1:15" x14ac:dyDescent="0.2">
      <c r="A4">
        <v>3</v>
      </c>
      <c r="B4" s="6">
        <v>14430</v>
      </c>
      <c r="C4" s="6">
        <f>(B4-B3)</f>
        <v>5550</v>
      </c>
      <c r="D4" s="6">
        <f>C4*0.21</f>
        <v>1165.5</v>
      </c>
      <c r="E4" s="6">
        <f t="shared" ref="E4:E6" si="0">E3+D4</f>
        <v>2200.6999999999998</v>
      </c>
      <c r="F4" s="9">
        <v>0.21</v>
      </c>
      <c r="H4" s="5">
        <v>2</v>
      </c>
      <c r="I4" s="6">
        <v>5306</v>
      </c>
      <c r="J4" s="11">
        <f>E2+(I4-B2)*F3</f>
        <v>534.84</v>
      </c>
      <c r="M4" s="89" t="s">
        <v>225</v>
      </c>
      <c r="N4" s="175">
        <f t="shared" ref="N4:N7" si="1">O4-140</f>
        <v>123</v>
      </c>
      <c r="O4" s="90">
        <v>263</v>
      </c>
    </row>
    <row r="5" spans="1:15" x14ac:dyDescent="0.2">
      <c r="A5">
        <v>4</v>
      </c>
      <c r="B5" s="6">
        <v>21780</v>
      </c>
      <c r="C5" s="6">
        <f>(B5-B4)</f>
        <v>7350</v>
      </c>
      <c r="D5" s="6">
        <f>C5*0.3</f>
        <v>2205</v>
      </c>
      <c r="E5" s="6">
        <f t="shared" si="0"/>
        <v>4405.7</v>
      </c>
      <c r="F5" s="9">
        <v>0.3</v>
      </c>
      <c r="H5" s="5">
        <v>3</v>
      </c>
      <c r="I5" s="6">
        <v>6670</v>
      </c>
      <c r="J5" s="10">
        <f>D2+(I5-B2)*F3</f>
        <v>725.8</v>
      </c>
      <c r="M5" s="89" t="s">
        <v>226</v>
      </c>
      <c r="N5" s="175">
        <f t="shared" si="1"/>
        <v>155</v>
      </c>
      <c r="O5" s="90">
        <v>295</v>
      </c>
    </row>
    <row r="6" spans="1:15" x14ac:dyDescent="0.2">
      <c r="A6">
        <v>5</v>
      </c>
      <c r="B6" s="6">
        <v>41830</v>
      </c>
      <c r="C6" s="6">
        <f>(B6-B5)</f>
        <v>20050</v>
      </c>
      <c r="D6" s="6">
        <f>C6*0.33</f>
        <v>6616.5</v>
      </c>
      <c r="E6" s="6">
        <f t="shared" si="0"/>
        <v>11022.2</v>
      </c>
      <c r="F6" s="9">
        <v>0.33</v>
      </c>
      <c r="H6" s="5">
        <v>4</v>
      </c>
      <c r="I6" s="6">
        <v>8806</v>
      </c>
      <c r="J6" s="10">
        <f>E2+(I6-B2)*F3</f>
        <v>1024.8400000000001</v>
      </c>
      <c r="M6" s="89" t="s">
        <v>227</v>
      </c>
      <c r="N6" s="175">
        <f t="shared" si="1"/>
        <v>319</v>
      </c>
      <c r="O6" s="90">
        <v>459</v>
      </c>
    </row>
    <row r="7" spans="1:15" ht="25.5" x14ac:dyDescent="0.2">
      <c r="A7">
        <v>6</v>
      </c>
      <c r="B7" t="s">
        <v>11</v>
      </c>
      <c r="F7" s="9">
        <v>0.48</v>
      </c>
      <c r="H7" s="5">
        <v>5</v>
      </c>
      <c r="I7" s="6">
        <v>11007</v>
      </c>
      <c r="J7" s="10">
        <f>E3+(I7-B3)*F4</f>
        <v>1481.87</v>
      </c>
      <c r="M7" s="89" t="s">
        <v>228</v>
      </c>
      <c r="N7" s="175">
        <f t="shared" si="1"/>
        <v>142</v>
      </c>
      <c r="O7" s="90">
        <f>(389+175)/2</f>
        <v>282</v>
      </c>
    </row>
    <row r="8" spans="1:15" x14ac:dyDescent="0.2">
      <c r="H8" s="5">
        <v>6</v>
      </c>
      <c r="I8" s="6">
        <v>13376</v>
      </c>
      <c r="J8" s="10">
        <f>E3+(I8-B3)*F4</f>
        <v>1979.3600000000001</v>
      </c>
      <c r="N8" s="91"/>
    </row>
    <row r="9" spans="1:15" x14ac:dyDescent="0.2">
      <c r="H9" s="5">
        <v>7</v>
      </c>
      <c r="I9" s="6">
        <v>15929</v>
      </c>
      <c r="J9" s="10">
        <f>E4+(I9-B4)*F5</f>
        <v>2650.3999999999996</v>
      </c>
      <c r="N9" s="91"/>
    </row>
    <row r="10" spans="1:15" x14ac:dyDescent="0.2">
      <c r="H10" s="5">
        <v>8</v>
      </c>
      <c r="I10" s="6">
        <v>19230</v>
      </c>
      <c r="J10" s="10">
        <f>E4+(I10-B4)*F5</f>
        <v>3640.7</v>
      </c>
      <c r="N10" s="91"/>
    </row>
    <row r="11" spans="1:15" x14ac:dyDescent="0.2">
      <c r="H11" s="5">
        <v>9</v>
      </c>
      <c r="I11" s="6">
        <v>24337</v>
      </c>
      <c r="J11" s="10">
        <f>E5+(I11-B5)*F6</f>
        <v>5249.51</v>
      </c>
    </row>
    <row r="12" spans="1:15" x14ac:dyDescent="0.2">
      <c r="H12" s="5">
        <v>10</v>
      </c>
      <c r="I12" s="6">
        <v>38100</v>
      </c>
      <c r="J12" s="10">
        <f>E5+(I12-B5)*F6</f>
        <v>9791.2999999999993</v>
      </c>
    </row>
    <row r="15" spans="1:15" x14ac:dyDescent="0.2">
      <c r="B15" t="s">
        <v>239</v>
      </c>
      <c r="D15" t="s">
        <v>238</v>
      </c>
      <c r="E15" t="s">
        <v>12</v>
      </c>
    </row>
    <row r="16" spans="1:15" x14ac:dyDescent="0.2">
      <c r="A16">
        <v>1</v>
      </c>
      <c r="B16" s="6">
        <v>5200</v>
      </c>
      <c r="C16" s="6">
        <f>B16</f>
        <v>5200</v>
      </c>
      <c r="D16" s="6">
        <f>C16*F16</f>
        <v>598</v>
      </c>
      <c r="E16" s="6">
        <f>D16</f>
        <v>598</v>
      </c>
      <c r="F16" s="12">
        <f>F2+0.015</f>
        <v>0.115</v>
      </c>
      <c r="H16" s="2" t="s">
        <v>0</v>
      </c>
      <c r="I16" s="6">
        <v>14629</v>
      </c>
      <c r="J16" s="8">
        <f>E18+(I23-B18)*F19</f>
        <v>2889.3349999999996</v>
      </c>
    </row>
    <row r="17" spans="1:10" x14ac:dyDescent="0.2">
      <c r="A17">
        <v>2</v>
      </c>
      <c r="B17" s="6">
        <v>8880</v>
      </c>
      <c r="C17" s="6">
        <f>(B17-B16)</f>
        <v>3680</v>
      </c>
      <c r="D17" s="6">
        <f>C17*F17</f>
        <v>570.40000000000009</v>
      </c>
      <c r="E17" s="6">
        <f>E16+D17</f>
        <v>1168.4000000000001</v>
      </c>
      <c r="F17" s="12">
        <f t="shared" ref="F17:F21" si="2">F3+0.015</f>
        <v>0.15500000000000003</v>
      </c>
      <c r="H17" s="5">
        <v>1</v>
      </c>
      <c r="I17" s="6">
        <v>3543</v>
      </c>
      <c r="J17" s="10">
        <f>I17*F16</f>
        <v>407.44499999999999</v>
      </c>
    </row>
    <row r="18" spans="1:10" x14ac:dyDescent="0.2">
      <c r="A18">
        <v>3</v>
      </c>
      <c r="B18" s="6">
        <v>14430</v>
      </c>
      <c r="C18" s="6">
        <f>(B18-B17)</f>
        <v>5550</v>
      </c>
      <c r="D18" s="6">
        <f>C18*F18</f>
        <v>1248.7499999999998</v>
      </c>
      <c r="E18" s="6">
        <f t="shared" ref="E18:E20" si="3">E17+D18</f>
        <v>2417.1499999999996</v>
      </c>
      <c r="F18" s="12">
        <f t="shared" si="2"/>
        <v>0.22499999999999998</v>
      </c>
      <c r="H18" s="5">
        <v>2</v>
      </c>
      <c r="I18" s="6">
        <v>5306</v>
      </c>
      <c r="J18" s="11">
        <f>E16+(I18-B16)*F17</f>
        <v>614.42999999999995</v>
      </c>
    </row>
    <row r="19" spans="1:10" x14ac:dyDescent="0.2">
      <c r="A19">
        <v>4</v>
      </c>
      <c r="B19" s="6">
        <v>21780</v>
      </c>
      <c r="C19" s="6">
        <f>(B19-B18)</f>
        <v>7350</v>
      </c>
      <c r="D19" s="6">
        <f>C19*F19</f>
        <v>2315.25</v>
      </c>
      <c r="E19" s="6">
        <f t="shared" si="3"/>
        <v>4732.3999999999996</v>
      </c>
      <c r="F19" s="12">
        <f t="shared" si="2"/>
        <v>0.315</v>
      </c>
      <c r="H19" s="5">
        <v>3</v>
      </c>
      <c r="I19" s="6">
        <v>6670</v>
      </c>
      <c r="J19" s="10">
        <f>D16+(I19-B16)*F17</f>
        <v>825.85</v>
      </c>
    </row>
    <row r="20" spans="1:10" x14ac:dyDescent="0.2">
      <c r="A20">
        <v>5</v>
      </c>
      <c r="B20" s="6">
        <v>41830</v>
      </c>
      <c r="C20" s="6">
        <f>(B20-B19)</f>
        <v>20050</v>
      </c>
      <c r="D20" s="6">
        <f>C20*F20</f>
        <v>6917.2500000000009</v>
      </c>
      <c r="E20" s="6">
        <f t="shared" si="3"/>
        <v>11649.650000000001</v>
      </c>
      <c r="F20" s="12">
        <f t="shared" si="2"/>
        <v>0.34500000000000003</v>
      </c>
      <c r="H20" s="5">
        <v>4</v>
      </c>
      <c r="I20" s="6">
        <v>8806</v>
      </c>
      <c r="J20" s="10">
        <f>E16+(I20-B16)*F17</f>
        <v>1156.93</v>
      </c>
    </row>
    <row r="21" spans="1:10" x14ac:dyDescent="0.2">
      <c r="A21">
        <v>6</v>
      </c>
      <c r="B21" t="s">
        <v>11</v>
      </c>
      <c r="F21" s="12">
        <f t="shared" si="2"/>
        <v>0.495</v>
      </c>
      <c r="H21" s="5">
        <v>5</v>
      </c>
      <c r="I21" s="6">
        <v>11007</v>
      </c>
      <c r="J21" s="10">
        <f>E17+(I21-B17)*F18</f>
        <v>1646.9749999999999</v>
      </c>
    </row>
    <row r="22" spans="1:10" x14ac:dyDescent="0.2">
      <c r="H22" s="5">
        <v>6</v>
      </c>
      <c r="I22" s="6">
        <v>13376</v>
      </c>
      <c r="J22" s="10">
        <f>E17+(I22-B17)*F18</f>
        <v>2180</v>
      </c>
    </row>
    <row r="23" spans="1:10" x14ac:dyDescent="0.2">
      <c r="H23" s="5">
        <v>7</v>
      </c>
      <c r="I23" s="6">
        <v>15929</v>
      </c>
      <c r="J23" s="10">
        <f>E18+(I23-B18)*F19</f>
        <v>2889.3349999999996</v>
      </c>
    </row>
    <row r="24" spans="1:10" x14ac:dyDescent="0.2">
      <c r="H24" s="5">
        <v>8</v>
      </c>
      <c r="I24" s="6">
        <v>19230</v>
      </c>
      <c r="J24" s="10">
        <f>E18+(I24-B18)*F19</f>
        <v>3929.1499999999996</v>
      </c>
    </row>
    <row r="25" spans="1:10" x14ac:dyDescent="0.2">
      <c r="H25" s="5">
        <v>9</v>
      </c>
      <c r="I25" s="6">
        <v>24337</v>
      </c>
      <c r="J25" s="10">
        <f>E19+(I25-B19)*F20</f>
        <v>5614.5649999999996</v>
      </c>
    </row>
    <row r="26" spans="1:10" x14ac:dyDescent="0.2">
      <c r="H26" s="5">
        <v>10</v>
      </c>
      <c r="I26" s="6">
        <v>38100</v>
      </c>
      <c r="J26" s="10">
        <f>E19+(I26-B19)*F20</f>
        <v>10362.799999999999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workbookViewId="0">
      <pane ySplit="6" topLeftCell="A7" activePane="bottomLeft" state="frozen"/>
      <selection pane="bottomLeft" activeCell="O140" sqref="O140"/>
    </sheetView>
  </sheetViews>
  <sheetFormatPr defaultRowHeight="12" x14ac:dyDescent="0.2"/>
  <cols>
    <col min="1" max="1" width="4.375" style="13" customWidth="1"/>
    <col min="2" max="2" width="5.125" style="13" bestFit="1" customWidth="1"/>
    <col min="3" max="3" width="4.5" style="13" customWidth="1"/>
    <col min="4" max="9" width="4.625" style="13" customWidth="1"/>
    <col min="10" max="10" width="4.875" style="13" customWidth="1"/>
    <col min="11" max="11" width="7.875" style="13" bestFit="1" customWidth="1"/>
    <col min="12" max="12" width="28.75" style="13" customWidth="1"/>
    <col min="13" max="13" width="6.125" style="13" customWidth="1"/>
    <col min="14" max="16384" width="9" style="13"/>
  </cols>
  <sheetData>
    <row r="1" spans="1:14" x14ac:dyDescent="0.2">
      <c r="A1" s="157" t="s">
        <v>203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4" ht="18" x14ac:dyDescent="0.25">
      <c r="A2" s="156" t="s">
        <v>202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3.950000000000003" customHeight="1" x14ac:dyDescent="0.25">
      <c r="A3" s="145" t="s">
        <v>75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4" ht="30" customHeight="1" thickBot="1" x14ac:dyDescent="0.3">
      <c r="A4" s="160" t="s">
        <v>74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4" ht="12.75" thickTop="1" x14ac:dyDescent="0.2">
      <c r="A5" s="161" t="s">
        <v>73</v>
      </c>
      <c r="B5" s="161"/>
      <c r="C5" s="162"/>
      <c r="D5" s="163">
        <v>2013</v>
      </c>
      <c r="E5" s="161"/>
      <c r="F5" s="162"/>
      <c r="G5" s="163">
        <v>2012</v>
      </c>
      <c r="H5" s="161"/>
      <c r="I5" s="162"/>
      <c r="J5" s="50">
        <v>2012</v>
      </c>
      <c r="K5" s="164" t="s">
        <v>72</v>
      </c>
      <c r="L5" s="158" t="s">
        <v>71</v>
      </c>
      <c r="M5" s="159" t="s">
        <v>70</v>
      </c>
    </row>
    <row r="6" spans="1:14" ht="36" x14ac:dyDescent="0.2">
      <c r="A6" s="37" t="s">
        <v>69</v>
      </c>
      <c r="B6" s="36" t="s">
        <v>68</v>
      </c>
      <c r="C6" s="35" t="s">
        <v>67</v>
      </c>
      <c r="D6" s="35" t="s">
        <v>66</v>
      </c>
      <c r="E6" s="35" t="s">
        <v>65</v>
      </c>
      <c r="F6" s="35" t="s">
        <v>64</v>
      </c>
      <c r="G6" s="35" t="s">
        <v>63</v>
      </c>
      <c r="H6" s="35" t="s">
        <v>62</v>
      </c>
      <c r="I6" s="35" t="s">
        <v>61</v>
      </c>
      <c r="J6" s="35" t="s">
        <v>0</v>
      </c>
      <c r="K6" s="151"/>
      <c r="L6" s="153"/>
      <c r="M6" s="155"/>
    </row>
    <row r="7" spans="1:14" ht="5.0999999999999996" customHeight="1" x14ac:dyDescent="0.2">
      <c r="A7" s="32"/>
      <c r="B7" s="32"/>
      <c r="C7" s="34"/>
      <c r="D7" s="32"/>
      <c r="E7" s="32"/>
      <c r="F7" s="34"/>
      <c r="G7" s="32"/>
      <c r="H7" s="32"/>
      <c r="I7" s="34"/>
      <c r="J7" s="33"/>
      <c r="K7" s="33"/>
      <c r="L7" s="33"/>
      <c r="M7" s="32"/>
    </row>
    <row r="8" spans="1:14" ht="33.950000000000003" customHeight="1" x14ac:dyDescent="0.2">
      <c r="A8" s="24">
        <v>1.3</v>
      </c>
      <c r="B8" s="24">
        <v>0</v>
      </c>
      <c r="C8" s="23">
        <v>0.2</v>
      </c>
      <c r="D8" s="24">
        <v>100.5</v>
      </c>
      <c r="E8" s="24">
        <v>100.3</v>
      </c>
      <c r="F8" s="23">
        <v>100.3</v>
      </c>
      <c r="G8" s="24">
        <v>105.7</v>
      </c>
      <c r="H8" s="24">
        <v>105.5</v>
      </c>
      <c r="I8" s="23">
        <v>106</v>
      </c>
      <c r="J8" s="22">
        <v>105.2</v>
      </c>
      <c r="K8" s="45">
        <v>1000</v>
      </c>
      <c r="L8" s="49" t="s">
        <v>201</v>
      </c>
      <c r="M8" s="48">
        <v>120010</v>
      </c>
    </row>
    <row r="9" spans="1:14" ht="27" customHeight="1" x14ac:dyDescent="0.2">
      <c r="A9" s="24">
        <v>1.3</v>
      </c>
      <c r="B9" s="24">
        <v>-0.1</v>
      </c>
      <c r="C9" s="23">
        <v>0.3</v>
      </c>
      <c r="D9" s="24">
        <v>100.5</v>
      </c>
      <c r="E9" s="24">
        <v>100.2</v>
      </c>
      <c r="F9" s="23">
        <v>100.3</v>
      </c>
      <c r="G9" s="24">
        <v>106</v>
      </c>
      <c r="H9" s="24">
        <v>105.7</v>
      </c>
      <c r="I9" s="23">
        <v>106</v>
      </c>
      <c r="J9" s="22">
        <v>105.4</v>
      </c>
      <c r="K9" s="21">
        <v>970.84</v>
      </c>
      <c r="L9" s="30" t="s">
        <v>200</v>
      </c>
      <c r="M9" s="29">
        <v>120020</v>
      </c>
    </row>
    <row r="10" spans="1:14" ht="27" customHeight="1" x14ac:dyDescent="0.2">
      <c r="A10" s="24">
        <v>0.8</v>
      </c>
      <c r="B10" s="24">
        <v>-0.1</v>
      </c>
      <c r="C10" s="23">
        <v>0</v>
      </c>
      <c r="D10" s="24">
        <v>100.2</v>
      </c>
      <c r="E10" s="24">
        <v>100.2</v>
      </c>
      <c r="F10" s="23">
        <v>100.1</v>
      </c>
      <c r="G10" s="24">
        <v>104.1</v>
      </c>
      <c r="H10" s="24">
        <v>103.9</v>
      </c>
      <c r="I10" s="23">
        <v>104.5</v>
      </c>
      <c r="J10" s="22">
        <v>103.8</v>
      </c>
      <c r="K10" s="45">
        <v>747.8</v>
      </c>
      <c r="L10" s="30" t="s">
        <v>199</v>
      </c>
      <c r="M10" s="29">
        <v>110040</v>
      </c>
    </row>
    <row r="11" spans="1:14" ht="39" customHeight="1" x14ac:dyDescent="0.2">
      <c r="A11" s="24">
        <v>0.8</v>
      </c>
      <c r="B11" s="24">
        <v>-0.2</v>
      </c>
      <c r="C11" s="23">
        <v>0.1</v>
      </c>
      <c r="D11" s="24">
        <v>100.2</v>
      </c>
      <c r="E11" s="24">
        <v>100.1</v>
      </c>
      <c r="F11" s="23">
        <v>100.1</v>
      </c>
      <c r="G11" s="24">
        <v>104.3</v>
      </c>
      <c r="H11" s="24">
        <v>104.1</v>
      </c>
      <c r="I11" s="23">
        <v>104.4</v>
      </c>
      <c r="J11" s="22">
        <v>103.9</v>
      </c>
      <c r="K11" s="21">
        <v>718.64</v>
      </c>
      <c r="L11" s="49" t="s">
        <v>198</v>
      </c>
      <c r="M11" s="48">
        <v>120030</v>
      </c>
    </row>
    <row r="12" spans="1:14" ht="28.5" customHeight="1" x14ac:dyDescent="0.2">
      <c r="A12" s="24">
        <v>1.1000000000000001</v>
      </c>
      <c r="B12" s="24">
        <v>-0.2</v>
      </c>
      <c r="C12" s="23">
        <v>0.1</v>
      </c>
      <c r="D12" s="24">
        <v>100.3</v>
      </c>
      <c r="E12" s="24">
        <v>100.2</v>
      </c>
      <c r="F12" s="23">
        <v>100.4</v>
      </c>
      <c r="G12" s="24">
        <v>104.8</v>
      </c>
      <c r="H12" s="24">
        <v>104.6</v>
      </c>
      <c r="I12" s="23">
        <v>104.9</v>
      </c>
      <c r="J12" s="22">
        <v>104.3</v>
      </c>
      <c r="K12" s="21">
        <v>927.86</v>
      </c>
      <c r="L12" s="30" t="s">
        <v>197</v>
      </c>
      <c r="M12" s="29">
        <v>110045</v>
      </c>
    </row>
    <row r="13" spans="1:14" ht="27" customHeight="1" x14ac:dyDescent="0.2">
      <c r="A13" s="24">
        <v>3.8</v>
      </c>
      <c r="B13" s="24">
        <v>1.5</v>
      </c>
      <c r="C13" s="23">
        <v>-0.8</v>
      </c>
      <c r="D13" s="24">
        <v>103</v>
      </c>
      <c r="E13" s="24">
        <v>103.8</v>
      </c>
      <c r="F13" s="23">
        <v>102.7</v>
      </c>
      <c r="G13" s="24">
        <v>105.7</v>
      </c>
      <c r="H13" s="24">
        <v>105.5</v>
      </c>
      <c r="I13" s="23">
        <v>106.2</v>
      </c>
      <c r="J13" s="22">
        <v>104.2</v>
      </c>
      <c r="K13" s="21">
        <v>165.46</v>
      </c>
      <c r="L13" s="30" t="s">
        <v>196</v>
      </c>
      <c r="M13" s="29">
        <v>110050</v>
      </c>
    </row>
    <row r="14" spans="1:14" ht="27" customHeight="1" x14ac:dyDescent="0.2">
      <c r="A14" s="24">
        <v>4.0999999999999996</v>
      </c>
      <c r="B14" s="24">
        <v>0.9</v>
      </c>
      <c r="C14" s="23">
        <v>-0.4</v>
      </c>
      <c r="D14" s="24">
        <v>103.6</v>
      </c>
      <c r="E14" s="24">
        <v>104</v>
      </c>
      <c r="F14" s="23">
        <v>102.9</v>
      </c>
      <c r="G14" s="24">
        <v>107.5</v>
      </c>
      <c r="H14" s="24">
        <v>106.9</v>
      </c>
      <c r="I14" s="23">
        <v>106</v>
      </c>
      <c r="J14" s="22">
        <v>104.7</v>
      </c>
      <c r="K14" s="45">
        <v>136.30000000000001</v>
      </c>
      <c r="L14" s="30" t="s">
        <v>195</v>
      </c>
      <c r="M14" s="29">
        <v>120050</v>
      </c>
      <c r="N14" s="47">
        <f>K14+K70-K82+K84+K109+K134+K135+K144+K145+K152+K162+K172</f>
        <v>632.69000000000005</v>
      </c>
    </row>
    <row r="15" spans="1:14" ht="21.95" customHeight="1" x14ac:dyDescent="0.2">
      <c r="A15" s="24">
        <v>4.8</v>
      </c>
      <c r="B15" s="24">
        <v>0.9</v>
      </c>
      <c r="C15" s="23">
        <v>0.8</v>
      </c>
      <c r="D15" s="24">
        <v>104.7</v>
      </c>
      <c r="E15" s="24">
        <v>103.9</v>
      </c>
      <c r="F15" s="23">
        <v>103.7</v>
      </c>
      <c r="G15" s="24">
        <v>107.8</v>
      </c>
      <c r="H15" s="24">
        <v>106.3</v>
      </c>
      <c r="I15" s="23">
        <v>104.5</v>
      </c>
      <c r="J15" s="22">
        <v>103.9</v>
      </c>
      <c r="K15" s="45">
        <v>24.3</v>
      </c>
      <c r="L15" s="30" t="s">
        <v>194</v>
      </c>
      <c r="M15" s="29">
        <v>120060</v>
      </c>
    </row>
    <row r="16" spans="1:14" ht="14.1" customHeight="1" x14ac:dyDescent="0.2">
      <c r="A16" s="28">
        <v>6.4</v>
      </c>
      <c r="B16" s="28">
        <v>1.1000000000000001</v>
      </c>
      <c r="C16" s="27">
        <v>0</v>
      </c>
      <c r="D16" s="28">
        <v>104.9</v>
      </c>
      <c r="E16" s="28">
        <v>104.9</v>
      </c>
      <c r="F16" s="27">
        <v>104.5</v>
      </c>
      <c r="G16" s="28">
        <v>108.8</v>
      </c>
      <c r="H16" s="28">
        <v>108.3</v>
      </c>
      <c r="I16" s="27">
        <v>106.7</v>
      </c>
      <c r="J16" s="26">
        <v>104.9</v>
      </c>
      <c r="K16" s="25">
        <v>7.68</v>
      </c>
      <c r="L16" s="30" t="s">
        <v>193</v>
      </c>
      <c r="M16" s="29">
        <v>120070</v>
      </c>
    </row>
    <row r="17" spans="1:13" ht="24" x14ac:dyDescent="0.2">
      <c r="A17" s="28">
        <v>4.5999999999999996</v>
      </c>
      <c r="B17" s="28">
        <v>0.7</v>
      </c>
      <c r="C17" s="27">
        <v>0.6</v>
      </c>
      <c r="D17" s="28">
        <v>104.7</v>
      </c>
      <c r="E17" s="28">
        <v>104.1</v>
      </c>
      <c r="F17" s="27">
        <v>104.8</v>
      </c>
      <c r="G17" s="28">
        <v>109.4</v>
      </c>
      <c r="H17" s="28">
        <v>107.4</v>
      </c>
      <c r="I17" s="27">
        <v>105.4</v>
      </c>
      <c r="J17" s="26">
        <v>105.2</v>
      </c>
      <c r="K17" s="25">
        <v>7.68</v>
      </c>
      <c r="L17" s="20" t="s">
        <v>192</v>
      </c>
      <c r="M17" s="19">
        <v>120080</v>
      </c>
    </row>
    <row r="18" spans="1:13" x14ac:dyDescent="0.2">
      <c r="A18" s="28">
        <v>5.7</v>
      </c>
      <c r="B18" s="28">
        <v>2</v>
      </c>
      <c r="C18" s="27">
        <v>0.5</v>
      </c>
      <c r="D18" s="28">
        <v>105.5</v>
      </c>
      <c r="E18" s="28">
        <v>105</v>
      </c>
      <c r="F18" s="27">
        <v>103</v>
      </c>
      <c r="G18" s="28">
        <v>105.1</v>
      </c>
      <c r="H18" s="28">
        <v>104.2</v>
      </c>
      <c r="I18" s="27">
        <v>102.9</v>
      </c>
      <c r="J18" s="26">
        <v>101.6</v>
      </c>
      <c r="K18" s="25">
        <v>1.19</v>
      </c>
      <c r="L18" s="30" t="s">
        <v>191</v>
      </c>
      <c r="M18" s="29">
        <v>120090</v>
      </c>
    </row>
    <row r="19" spans="1:13" x14ac:dyDescent="0.2">
      <c r="A19" s="28">
        <v>5.2</v>
      </c>
      <c r="B19" s="28">
        <v>-1.8</v>
      </c>
      <c r="C19" s="27">
        <v>2.6</v>
      </c>
      <c r="D19" s="28">
        <v>105.2</v>
      </c>
      <c r="E19" s="28">
        <v>102.5</v>
      </c>
      <c r="F19" s="27">
        <v>103.3</v>
      </c>
      <c r="G19" s="28">
        <v>110.7</v>
      </c>
      <c r="H19" s="28">
        <v>106.1</v>
      </c>
      <c r="I19" s="27">
        <v>103.2</v>
      </c>
      <c r="J19" s="26">
        <v>103.3</v>
      </c>
      <c r="K19" s="25">
        <v>3.33</v>
      </c>
      <c r="L19" s="30" t="s">
        <v>190</v>
      </c>
      <c r="M19" s="29">
        <v>120100</v>
      </c>
    </row>
    <row r="20" spans="1:13" x14ac:dyDescent="0.2">
      <c r="A20" s="28">
        <v>2.2000000000000002</v>
      </c>
      <c r="B20" s="28">
        <v>3.2</v>
      </c>
      <c r="C20" s="27">
        <v>1.2</v>
      </c>
      <c r="D20" s="28">
        <v>103.7</v>
      </c>
      <c r="E20" s="28">
        <v>102.5</v>
      </c>
      <c r="F20" s="27">
        <v>100.9</v>
      </c>
      <c r="G20" s="28">
        <v>101.8</v>
      </c>
      <c r="H20" s="28">
        <v>101.6</v>
      </c>
      <c r="I20" s="27">
        <v>100.5</v>
      </c>
      <c r="J20" s="26">
        <v>101.3</v>
      </c>
      <c r="K20" s="25">
        <v>4.42</v>
      </c>
      <c r="L20" s="30" t="s">
        <v>189</v>
      </c>
      <c r="M20" s="29">
        <v>120110</v>
      </c>
    </row>
    <row r="21" spans="1:13" ht="29.1" customHeight="1" x14ac:dyDescent="0.2">
      <c r="A21" s="24">
        <v>6.6</v>
      </c>
      <c r="B21" s="24">
        <v>2.5</v>
      </c>
      <c r="C21" s="23">
        <v>-0.2</v>
      </c>
      <c r="D21" s="24">
        <v>106</v>
      </c>
      <c r="E21" s="24">
        <v>106.2</v>
      </c>
      <c r="F21" s="23">
        <v>103.1</v>
      </c>
      <c r="G21" s="24">
        <v>107</v>
      </c>
      <c r="H21" s="24">
        <v>107.2</v>
      </c>
      <c r="I21" s="23">
        <v>106.7</v>
      </c>
      <c r="J21" s="22">
        <v>103.5</v>
      </c>
      <c r="K21" s="21">
        <v>35.96</v>
      </c>
      <c r="L21" s="20" t="s">
        <v>188</v>
      </c>
      <c r="M21" s="19">
        <v>120130</v>
      </c>
    </row>
    <row r="22" spans="1:13" ht="14.1" customHeight="1" x14ac:dyDescent="0.2">
      <c r="A22" s="28">
        <v>3.2</v>
      </c>
      <c r="B22" s="28">
        <v>0.3</v>
      </c>
      <c r="C22" s="27">
        <v>0.1</v>
      </c>
      <c r="D22" s="28">
        <v>102.4</v>
      </c>
      <c r="E22" s="28">
        <v>102.3</v>
      </c>
      <c r="F22" s="27">
        <v>101.8</v>
      </c>
      <c r="G22" s="28">
        <v>114.5</v>
      </c>
      <c r="H22" s="28">
        <v>114.1</v>
      </c>
      <c r="I22" s="27">
        <v>113.8</v>
      </c>
      <c r="J22" s="26">
        <v>112.1</v>
      </c>
      <c r="K22" s="25">
        <v>8.43</v>
      </c>
      <c r="L22" s="30" t="s">
        <v>187</v>
      </c>
      <c r="M22" s="29">
        <v>120140</v>
      </c>
    </row>
    <row r="23" spans="1:13" ht="24" x14ac:dyDescent="0.2">
      <c r="A23" s="28">
        <v>1.2</v>
      </c>
      <c r="B23" s="28">
        <v>0.7</v>
      </c>
      <c r="C23" s="27">
        <v>1.1000000000000001</v>
      </c>
      <c r="D23" s="28">
        <v>101.5</v>
      </c>
      <c r="E23" s="28">
        <v>100.4</v>
      </c>
      <c r="F23" s="27">
        <v>99.5</v>
      </c>
      <c r="G23" s="28">
        <v>103.5</v>
      </c>
      <c r="H23" s="28">
        <v>103.6</v>
      </c>
      <c r="I23" s="27">
        <v>103.2</v>
      </c>
      <c r="J23" s="26">
        <v>102.7</v>
      </c>
      <c r="K23" s="25">
        <v>1.55</v>
      </c>
      <c r="L23" s="20" t="s">
        <v>186</v>
      </c>
      <c r="M23" s="19">
        <v>120150</v>
      </c>
    </row>
    <row r="24" spans="1:13" x14ac:dyDescent="0.2">
      <c r="A24" s="28">
        <v>15</v>
      </c>
      <c r="B24" s="28">
        <v>8.6999999999999993</v>
      </c>
      <c r="C24" s="27">
        <v>0.8</v>
      </c>
      <c r="D24" s="28">
        <v>114.6</v>
      </c>
      <c r="E24" s="28">
        <v>113.7</v>
      </c>
      <c r="F24" s="27">
        <v>105.6</v>
      </c>
      <c r="G24" s="28">
        <v>100.9</v>
      </c>
      <c r="H24" s="28">
        <v>101.8</v>
      </c>
      <c r="I24" s="27">
        <v>102.1</v>
      </c>
      <c r="J24" s="26">
        <v>95.7</v>
      </c>
      <c r="K24" s="25">
        <v>11.64</v>
      </c>
      <c r="L24" s="30" t="s">
        <v>185</v>
      </c>
      <c r="M24" s="29">
        <v>120160</v>
      </c>
    </row>
    <row r="25" spans="1:13" x14ac:dyDescent="0.2">
      <c r="A25" s="28">
        <v>6.1</v>
      </c>
      <c r="B25" s="28">
        <v>-0.4</v>
      </c>
      <c r="C25" s="27">
        <v>-0.1</v>
      </c>
      <c r="D25" s="28">
        <v>104.9</v>
      </c>
      <c r="E25" s="28">
        <v>105</v>
      </c>
      <c r="F25" s="27">
        <v>105.3</v>
      </c>
      <c r="G25" s="28">
        <v>110.2</v>
      </c>
      <c r="H25" s="28">
        <v>109.4</v>
      </c>
      <c r="I25" s="27">
        <v>104.3</v>
      </c>
      <c r="J25" s="26">
        <v>104.6</v>
      </c>
      <c r="K25" s="25">
        <v>8.3699999999999992</v>
      </c>
      <c r="L25" s="30" t="s">
        <v>184</v>
      </c>
      <c r="M25" s="29">
        <v>120170</v>
      </c>
    </row>
    <row r="26" spans="1:13" x14ac:dyDescent="0.2">
      <c r="A26" s="28">
        <v>-6</v>
      </c>
      <c r="B26" s="28">
        <v>-4</v>
      </c>
      <c r="C26" s="27">
        <v>-4.5</v>
      </c>
      <c r="D26" s="28">
        <v>94.1</v>
      </c>
      <c r="E26" s="28">
        <v>98.5</v>
      </c>
      <c r="F26" s="27">
        <v>94.9</v>
      </c>
      <c r="G26" s="28">
        <v>105.7</v>
      </c>
      <c r="H26" s="28">
        <v>106.6</v>
      </c>
      <c r="I26" s="27">
        <v>109.4</v>
      </c>
      <c r="J26" s="26">
        <v>107.8</v>
      </c>
      <c r="K26" s="25">
        <v>4.26</v>
      </c>
      <c r="L26" s="30" t="s">
        <v>183</v>
      </c>
      <c r="M26" s="29">
        <v>120180</v>
      </c>
    </row>
    <row r="27" spans="1:13" ht="24" x14ac:dyDescent="0.2">
      <c r="A27" s="28">
        <v>6.9</v>
      </c>
      <c r="B27" s="28">
        <v>0</v>
      </c>
      <c r="C27" s="27">
        <v>-0.9</v>
      </c>
      <c r="D27" s="28">
        <v>104.5</v>
      </c>
      <c r="E27" s="28">
        <v>105.5</v>
      </c>
      <c r="F27" s="27">
        <v>105.3</v>
      </c>
      <c r="G27" s="28">
        <v>115.2</v>
      </c>
      <c r="H27" s="28">
        <v>114.4</v>
      </c>
      <c r="I27" s="27">
        <v>113.6</v>
      </c>
      <c r="J27" s="26">
        <v>110.2</v>
      </c>
      <c r="K27" s="25">
        <v>1.71</v>
      </c>
      <c r="L27" s="20" t="s">
        <v>182</v>
      </c>
      <c r="M27" s="19">
        <v>120190</v>
      </c>
    </row>
    <row r="28" spans="1:13" ht="17.100000000000001" customHeight="1" x14ac:dyDescent="0.2">
      <c r="A28" s="24">
        <v>1.1000000000000001</v>
      </c>
      <c r="B28" s="24">
        <v>-2.8</v>
      </c>
      <c r="C28" s="23">
        <v>-2.1</v>
      </c>
      <c r="D28" s="24">
        <v>100.5</v>
      </c>
      <c r="E28" s="24">
        <v>102.7</v>
      </c>
      <c r="F28" s="23">
        <v>102.3</v>
      </c>
      <c r="G28" s="24">
        <v>110.8</v>
      </c>
      <c r="H28" s="24">
        <v>109.8</v>
      </c>
      <c r="I28" s="23">
        <v>108.3</v>
      </c>
      <c r="J28" s="22">
        <v>107.2</v>
      </c>
      <c r="K28" s="21">
        <v>3.67</v>
      </c>
      <c r="L28" s="30" t="s">
        <v>181</v>
      </c>
      <c r="M28" s="29">
        <v>120200</v>
      </c>
    </row>
    <row r="29" spans="1:13" ht="14.1" customHeight="1" x14ac:dyDescent="0.2">
      <c r="A29" s="28">
        <v>0.7</v>
      </c>
      <c r="B29" s="28">
        <v>-2.9</v>
      </c>
      <c r="C29" s="27">
        <v>-2.2999999999999998</v>
      </c>
      <c r="D29" s="28">
        <v>100.1</v>
      </c>
      <c r="E29" s="28">
        <v>102.5</v>
      </c>
      <c r="F29" s="27">
        <v>102</v>
      </c>
      <c r="G29" s="28">
        <v>109.3</v>
      </c>
      <c r="H29" s="28">
        <v>108.4</v>
      </c>
      <c r="I29" s="27">
        <v>107.3</v>
      </c>
      <c r="J29" s="26">
        <v>106</v>
      </c>
      <c r="K29" s="25">
        <v>3.34</v>
      </c>
      <c r="L29" s="30" t="s">
        <v>180</v>
      </c>
      <c r="M29" s="29">
        <v>120210</v>
      </c>
    </row>
    <row r="30" spans="1:13" x14ac:dyDescent="0.2">
      <c r="A30" s="28">
        <v>6.2</v>
      </c>
      <c r="B30" s="28">
        <v>0.2</v>
      </c>
      <c r="C30" s="27">
        <v>0.1</v>
      </c>
      <c r="D30" s="28">
        <v>105.1</v>
      </c>
      <c r="E30" s="28">
        <v>105</v>
      </c>
      <c r="F30" s="27">
        <v>105</v>
      </c>
      <c r="G30" s="28">
        <v>126.6</v>
      </c>
      <c r="H30" s="28">
        <v>125.1</v>
      </c>
      <c r="I30" s="27">
        <v>120</v>
      </c>
      <c r="J30" s="26">
        <v>120.7</v>
      </c>
      <c r="K30" s="25">
        <v>0.33</v>
      </c>
      <c r="L30" s="30" t="s">
        <v>179</v>
      </c>
      <c r="M30" s="29">
        <v>120220</v>
      </c>
    </row>
    <row r="31" spans="1:13" ht="17.100000000000001" customHeight="1" x14ac:dyDescent="0.2">
      <c r="A31" s="24">
        <v>4.3</v>
      </c>
      <c r="B31" s="24">
        <v>1.1000000000000001</v>
      </c>
      <c r="C31" s="23">
        <v>0</v>
      </c>
      <c r="D31" s="24">
        <v>103.5</v>
      </c>
      <c r="E31" s="24">
        <v>103.5</v>
      </c>
      <c r="F31" s="23">
        <v>103</v>
      </c>
      <c r="G31" s="24">
        <v>105.3</v>
      </c>
      <c r="H31" s="24">
        <v>104.5</v>
      </c>
      <c r="I31" s="23">
        <v>103.5</v>
      </c>
      <c r="J31" s="22">
        <v>102.9</v>
      </c>
      <c r="K31" s="45">
        <v>21</v>
      </c>
      <c r="L31" s="30" t="s">
        <v>178</v>
      </c>
      <c r="M31" s="29">
        <v>120230</v>
      </c>
    </row>
    <row r="32" spans="1:13" ht="14.1" customHeight="1" x14ac:dyDescent="0.2">
      <c r="A32" s="28">
        <v>4.9000000000000004</v>
      </c>
      <c r="B32" s="28">
        <v>2.8</v>
      </c>
      <c r="C32" s="27">
        <v>1.2</v>
      </c>
      <c r="D32" s="28">
        <v>104.4</v>
      </c>
      <c r="E32" s="28">
        <v>103.2</v>
      </c>
      <c r="F32" s="27">
        <v>101.9</v>
      </c>
      <c r="G32" s="28">
        <v>105.2</v>
      </c>
      <c r="H32" s="28">
        <v>105</v>
      </c>
      <c r="I32" s="27">
        <v>104.1</v>
      </c>
      <c r="J32" s="26">
        <v>103.6</v>
      </c>
      <c r="K32" s="25">
        <v>5.09</v>
      </c>
      <c r="L32" s="30" t="s">
        <v>177</v>
      </c>
      <c r="M32" s="29">
        <v>120240</v>
      </c>
    </row>
    <row r="33" spans="1:13" ht="24" x14ac:dyDescent="0.2">
      <c r="A33" s="28">
        <v>4</v>
      </c>
      <c r="B33" s="28">
        <v>0.2</v>
      </c>
      <c r="C33" s="27">
        <v>-0.9</v>
      </c>
      <c r="D33" s="28">
        <v>103</v>
      </c>
      <c r="E33" s="28">
        <v>103.9</v>
      </c>
      <c r="F33" s="27">
        <v>103.2</v>
      </c>
      <c r="G33" s="28">
        <v>110.6</v>
      </c>
      <c r="H33" s="28">
        <v>109</v>
      </c>
      <c r="I33" s="27">
        <v>108.2</v>
      </c>
      <c r="J33" s="26">
        <v>107.6</v>
      </c>
      <c r="K33" s="25">
        <v>5.05</v>
      </c>
      <c r="L33" s="20" t="s">
        <v>176</v>
      </c>
      <c r="M33" s="19">
        <v>120250</v>
      </c>
    </row>
    <row r="34" spans="1:13" x14ac:dyDescent="0.2">
      <c r="A34" s="28">
        <v>3.1</v>
      </c>
      <c r="B34" s="28">
        <v>0.3</v>
      </c>
      <c r="C34" s="27">
        <v>-0.1</v>
      </c>
      <c r="D34" s="28">
        <v>102.6</v>
      </c>
      <c r="E34" s="28">
        <v>102.7</v>
      </c>
      <c r="F34" s="27">
        <v>102.4</v>
      </c>
      <c r="G34" s="28">
        <v>117</v>
      </c>
      <c r="H34" s="28">
        <v>116.5</v>
      </c>
      <c r="I34" s="27">
        <v>115</v>
      </c>
      <c r="J34" s="26">
        <v>114.4</v>
      </c>
      <c r="K34" s="25">
        <v>1.02</v>
      </c>
      <c r="L34" s="30" t="s">
        <v>175</v>
      </c>
      <c r="M34" s="29">
        <v>120260</v>
      </c>
    </row>
    <row r="35" spans="1:13" x14ac:dyDescent="0.2">
      <c r="A35" s="28">
        <v>8.1</v>
      </c>
      <c r="B35" s="28">
        <v>7.1</v>
      </c>
      <c r="C35" s="27">
        <v>4.0999999999999996</v>
      </c>
      <c r="D35" s="28">
        <v>107.9</v>
      </c>
      <c r="E35" s="28">
        <v>103.7</v>
      </c>
      <c r="F35" s="27">
        <v>100.9</v>
      </c>
      <c r="G35" s="28">
        <v>118</v>
      </c>
      <c r="H35" s="28">
        <v>118</v>
      </c>
      <c r="I35" s="27">
        <v>117.7</v>
      </c>
      <c r="J35" s="26">
        <v>117.1</v>
      </c>
      <c r="K35" s="25">
        <v>0.53</v>
      </c>
      <c r="L35" s="30" t="s">
        <v>174</v>
      </c>
      <c r="M35" s="29">
        <v>120270</v>
      </c>
    </row>
    <row r="36" spans="1:13" x14ac:dyDescent="0.2">
      <c r="A36" s="28">
        <v>5.6</v>
      </c>
      <c r="B36" s="28">
        <v>1.7</v>
      </c>
      <c r="C36" s="27">
        <v>0.8</v>
      </c>
      <c r="D36" s="28">
        <v>104.4</v>
      </c>
      <c r="E36" s="28">
        <v>103.6</v>
      </c>
      <c r="F36" s="27">
        <v>103.6</v>
      </c>
      <c r="G36" s="28">
        <v>100.5</v>
      </c>
      <c r="H36" s="28">
        <v>99.7</v>
      </c>
      <c r="I36" s="27">
        <v>98.3</v>
      </c>
      <c r="J36" s="26">
        <v>97.9</v>
      </c>
      <c r="K36" s="25">
        <v>7.81</v>
      </c>
      <c r="L36" s="30" t="s">
        <v>173</v>
      </c>
      <c r="M36" s="29">
        <v>120280</v>
      </c>
    </row>
    <row r="37" spans="1:13" x14ac:dyDescent="0.2">
      <c r="A37" s="28">
        <v>-3.9</v>
      </c>
      <c r="B37" s="28">
        <v>-5.6</v>
      </c>
      <c r="C37" s="27">
        <v>-6.6</v>
      </c>
      <c r="D37" s="28">
        <v>97</v>
      </c>
      <c r="E37" s="28">
        <v>103.9</v>
      </c>
      <c r="F37" s="27">
        <v>104.9</v>
      </c>
      <c r="G37" s="28">
        <v>103.5</v>
      </c>
      <c r="H37" s="28">
        <v>101.9</v>
      </c>
      <c r="I37" s="27">
        <v>102.7</v>
      </c>
      <c r="J37" s="26">
        <v>100.7</v>
      </c>
      <c r="K37" s="31">
        <v>1.5</v>
      </c>
      <c r="L37" s="30" t="s">
        <v>172</v>
      </c>
      <c r="M37" s="29">
        <v>120285</v>
      </c>
    </row>
    <row r="38" spans="1:13" x14ac:dyDescent="0.2">
      <c r="A38" s="24">
        <v>6</v>
      </c>
      <c r="B38" s="24">
        <v>0.3</v>
      </c>
      <c r="C38" s="23">
        <v>-0.2</v>
      </c>
      <c r="D38" s="24">
        <v>105.1</v>
      </c>
      <c r="E38" s="24">
        <v>105.3</v>
      </c>
      <c r="F38" s="23">
        <v>104.9</v>
      </c>
      <c r="G38" s="24">
        <v>117.2</v>
      </c>
      <c r="H38" s="24">
        <v>115.6</v>
      </c>
      <c r="I38" s="23">
        <v>111.6</v>
      </c>
      <c r="J38" s="22">
        <v>111.9</v>
      </c>
      <c r="K38" s="21">
        <v>2.83</v>
      </c>
      <c r="L38" s="30" t="s">
        <v>171</v>
      </c>
      <c r="M38" s="29">
        <v>120120</v>
      </c>
    </row>
    <row r="39" spans="1:13" ht="17.100000000000001" customHeight="1" x14ac:dyDescent="0.2">
      <c r="A39" s="24">
        <v>1.9</v>
      </c>
      <c r="B39" s="24">
        <v>1</v>
      </c>
      <c r="C39" s="23">
        <v>-0.7</v>
      </c>
      <c r="D39" s="24">
        <v>101.6</v>
      </c>
      <c r="E39" s="24">
        <v>102.3</v>
      </c>
      <c r="F39" s="23">
        <v>101.9</v>
      </c>
      <c r="G39" s="24">
        <v>107</v>
      </c>
      <c r="H39" s="24">
        <v>107.1</v>
      </c>
      <c r="I39" s="23">
        <v>106.6</v>
      </c>
      <c r="J39" s="22">
        <v>106.4</v>
      </c>
      <c r="K39" s="45">
        <v>4</v>
      </c>
      <c r="L39" s="30" t="s">
        <v>170</v>
      </c>
      <c r="M39" s="29">
        <v>120370</v>
      </c>
    </row>
    <row r="40" spans="1:13" ht="14.1" customHeight="1" x14ac:dyDescent="0.2">
      <c r="A40" s="28">
        <v>-0.5</v>
      </c>
      <c r="B40" s="28">
        <v>-0.1</v>
      </c>
      <c r="C40" s="27">
        <v>-1.6</v>
      </c>
      <c r="D40" s="28">
        <v>100.6</v>
      </c>
      <c r="E40" s="28">
        <v>102.2</v>
      </c>
      <c r="F40" s="27">
        <v>102.1</v>
      </c>
      <c r="G40" s="28">
        <v>119.2</v>
      </c>
      <c r="H40" s="28">
        <v>117.7</v>
      </c>
      <c r="I40" s="27">
        <v>117.3</v>
      </c>
      <c r="J40" s="26">
        <v>118.4</v>
      </c>
      <c r="K40" s="25">
        <v>0.89</v>
      </c>
      <c r="L40" s="30" t="s">
        <v>169</v>
      </c>
      <c r="M40" s="29">
        <v>120380</v>
      </c>
    </row>
    <row r="41" spans="1:13" x14ac:dyDescent="0.2">
      <c r="A41" s="28">
        <v>0.5</v>
      </c>
      <c r="B41" s="28">
        <v>-0.6</v>
      </c>
      <c r="C41" s="27">
        <v>-2.7</v>
      </c>
      <c r="D41" s="28">
        <v>99.9</v>
      </c>
      <c r="E41" s="28">
        <v>102.7</v>
      </c>
      <c r="F41" s="27">
        <v>101.6</v>
      </c>
      <c r="G41" s="28">
        <v>108.1</v>
      </c>
      <c r="H41" s="28">
        <v>108.6</v>
      </c>
      <c r="I41" s="27">
        <v>108</v>
      </c>
      <c r="J41" s="26">
        <v>107.6</v>
      </c>
      <c r="K41" s="25">
        <v>0.57999999999999996</v>
      </c>
      <c r="L41" s="30" t="s">
        <v>168</v>
      </c>
      <c r="M41" s="29">
        <v>120390</v>
      </c>
    </row>
    <row r="42" spans="1:13" x14ac:dyDescent="0.2">
      <c r="A42" s="28">
        <v>2.9</v>
      </c>
      <c r="B42" s="28">
        <v>1.7</v>
      </c>
      <c r="C42" s="27">
        <v>0</v>
      </c>
      <c r="D42" s="28">
        <v>102.3</v>
      </c>
      <c r="E42" s="28">
        <v>102.3</v>
      </c>
      <c r="F42" s="27">
        <v>101.9</v>
      </c>
      <c r="G42" s="28">
        <v>103.8</v>
      </c>
      <c r="H42" s="28">
        <v>104.2</v>
      </c>
      <c r="I42" s="27">
        <v>103.7</v>
      </c>
      <c r="J42" s="26">
        <v>103.2</v>
      </c>
      <c r="K42" s="25">
        <v>2.5299999999999998</v>
      </c>
      <c r="L42" s="30" t="s">
        <v>167</v>
      </c>
      <c r="M42" s="29">
        <v>120400</v>
      </c>
    </row>
    <row r="43" spans="1:13" ht="17.100000000000001" customHeight="1" x14ac:dyDescent="0.2">
      <c r="A43" s="24">
        <v>2</v>
      </c>
      <c r="B43" s="24">
        <v>-2.6</v>
      </c>
      <c r="C43" s="23">
        <v>-3.8</v>
      </c>
      <c r="D43" s="24">
        <v>100.5</v>
      </c>
      <c r="E43" s="24">
        <v>104.5</v>
      </c>
      <c r="F43" s="23">
        <v>104.1</v>
      </c>
      <c r="G43" s="24">
        <v>106</v>
      </c>
      <c r="H43" s="24">
        <v>105.3</v>
      </c>
      <c r="I43" s="23">
        <v>103.4</v>
      </c>
      <c r="J43" s="22">
        <v>102.7</v>
      </c>
      <c r="K43" s="21">
        <v>10.19</v>
      </c>
      <c r="L43" s="30" t="s">
        <v>166</v>
      </c>
      <c r="M43" s="29">
        <v>120340</v>
      </c>
    </row>
    <row r="44" spans="1:13" ht="14.1" customHeight="1" x14ac:dyDescent="0.2">
      <c r="A44" s="28">
        <v>0.7</v>
      </c>
      <c r="B44" s="28">
        <v>-3.9</v>
      </c>
      <c r="C44" s="27">
        <v>-4.9000000000000004</v>
      </c>
      <c r="D44" s="28">
        <v>99.5</v>
      </c>
      <c r="E44" s="28">
        <v>104.6</v>
      </c>
      <c r="F44" s="27">
        <v>103.9</v>
      </c>
      <c r="G44" s="28">
        <v>105.2</v>
      </c>
      <c r="H44" s="28">
        <v>103.7</v>
      </c>
      <c r="I44" s="27">
        <v>101.6</v>
      </c>
      <c r="J44" s="26">
        <v>101.6</v>
      </c>
      <c r="K44" s="25">
        <v>7.11</v>
      </c>
      <c r="L44" s="30" t="s">
        <v>165</v>
      </c>
      <c r="M44" s="29">
        <v>120350</v>
      </c>
    </row>
    <row r="45" spans="1:13" x14ac:dyDescent="0.2">
      <c r="A45" s="28">
        <v>5.0999999999999996</v>
      </c>
      <c r="B45" s="28">
        <v>0.5</v>
      </c>
      <c r="C45" s="27">
        <v>-1.2</v>
      </c>
      <c r="D45" s="28">
        <v>103</v>
      </c>
      <c r="E45" s="28">
        <v>104.2</v>
      </c>
      <c r="F45" s="27">
        <v>104.4</v>
      </c>
      <c r="G45" s="28">
        <v>107.6</v>
      </c>
      <c r="H45" s="28">
        <v>108.5</v>
      </c>
      <c r="I45" s="27">
        <v>107.2</v>
      </c>
      <c r="J45" s="26">
        <v>105</v>
      </c>
      <c r="K45" s="25">
        <v>3.08</v>
      </c>
      <c r="L45" s="30" t="s">
        <v>164</v>
      </c>
      <c r="M45" s="29">
        <v>120360</v>
      </c>
    </row>
    <row r="46" spans="1:13" ht="17.100000000000001" customHeight="1" x14ac:dyDescent="0.2">
      <c r="A46" s="24">
        <v>2.1</v>
      </c>
      <c r="B46" s="24">
        <v>0.8</v>
      </c>
      <c r="C46" s="23">
        <v>-1.2</v>
      </c>
      <c r="D46" s="24">
        <v>101.8</v>
      </c>
      <c r="E46" s="24">
        <v>103</v>
      </c>
      <c r="F46" s="23">
        <v>102.4</v>
      </c>
      <c r="G46" s="24">
        <v>110.9</v>
      </c>
      <c r="H46" s="24">
        <v>110.3</v>
      </c>
      <c r="I46" s="23">
        <v>110.4</v>
      </c>
      <c r="J46" s="22">
        <v>109.8</v>
      </c>
      <c r="K46" s="21">
        <v>7.89</v>
      </c>
      <c r="L46" s="30" t="s">
        <v>163</v>
      </c>
      <c r="M46" s="29">
        <v>120290</v>
      </c>
    </row>
    <row r="47" spans="1:13" ht="26.1" customHeight="1" x14ac:dyDescent="0.2">
      <c r="A47" s="28">
        <v>3</v>
      </c>
      <c r="B47" s="28">
        <v>1.1000000000000001</v>
      </c>
      <c r="C47" s="27">
        <v>-0.8</v>
      </c>
      <c r="D47" s="28">
        <v>102.3</v>
      </c>
      <c r="E47" s="28">
        <v>103.1</v>
      </c>
      <c r="F47" s="27">
        <v>102.3</v>
      </c>
      <c r="G47" s="28">
        <v>108.5</v>
      </c>
      <c r="H47" s="28">
        <v>108.1</v>
      </c>
      <c r="I47" s="27">
        <v>107.7</v>
      </c>
      <c r="J47" s="26">
        <v>107.2</v>
      </c>
      <c r="K47" s="25">
        <v>4.59</v>
      </c>
      <c r="L47" s="20" t="s">
        <v>162</v>
      </c>
      <c r="M47" s="19">
        <v>120300</v>
      </c>
    </row>
    <row r="48" spans="1:13" x14ac:dyDescent="0.2">
      <c r="A48" s="28">
        <v>1.7</v>
      </c>
      <c r="B48" s="28">
        <v>0.6</v>
      </c>
      <c r="C48" s="27">
        <v>-2.7</v>
      </c>
      <c r="D48" s="28">
        <v>100.9</v>
      </c>
      <c r="E48" s="28">
        <v>103.7</v>
      </c>
      <c r="F48" s="27">
        <v>105.3</v>
      </c>
      <c r="G48" s="28">
        <v>109.3</v>
      </c>
      <c r="H48" s="28">
        <v>107.9</v>
      </c>
      <c r="I48" s="27">
        <v>108.4</v>
      </c>
      <c r="J48" s="26">
        <v>109</v>
      </c>
      <c r="K48" s="25">
        <v>0.61</v>
      </c>
      <c r="L48" s="30" t="s">
        <v>161</v>
      </c>
      <c r="M48" s="29">
        <v>120310</v>
      </c>
    </row>
    <row r="49" spans="1:13" x14ac:dyDescent="0.2">
      <c r="A49" s="28">
        <v>1.3</v>
      </c>
      <c r="B49" s="28">
        <v>0.3</v>
      </c>
      <c r="C49" s="27">
        <v>-1.7</v>
      </c>
      <c r="D49" s="28">
        <v>101.2</v>
      </c>
      <c r="E49" s="28">
        <v>102.9</v>
      </c>
      <c r="F49" s="27">
        <v>102.1</v>
      </c>
      <c r="G49" s="28">
        <v>118.3</v>
      </c>
      <c r="H49" s="28">
        <v>117.4</v>
      </c>
      <c r="I49" s="27">
        <v>118.2</v>
      </c>
      <c r="J49" s="26">
        <v>117.2</v>
      </c>
      <c r="K49" s="25">
        <v>2.4900000000000002</v>
      </c>
      <c r="L49" s="30" t="s">
        <v>160</v>
      </c>
      <c r="M49" s="29">
        <v>120320</v>
      </c>
    </row>
    <row r="50" spans="1:13" x14ac:dyDescent="0.2">
      <c r="A50" s="28">
        <v>-1.5</v>
      </c>
      <c r="B50" s="28">
        <v>0.2</v>
      </c>
      <c r="C50" s="27">
        <v>-1.5</v>
      </c>
      <c r="D50" s="28">
        <v>100.2</v>
      </c>
      <c r="E50" s="28">
        <v>101.7</v>
      </c>
      <c r="F50" s="27">
        <v>101.4</v>
      </c>
      <c r="G50" s="28">
        <v>131.1</v>
      </c>
      <c r="H50" s="28">
        <v>131.6</v>
      </c>
      <c r="I50" s="27">
        <v>131</v>
      </c>
      <c r="J50" s="26">
        <v>131.1</v>
      </c>
      <c r="K50" s="31">
        <v>0.2</v>
      </c>
      <c r="L50" s="30" t="s">
        <v>159</v>
      </c>
      <c r="M50" s="29">
        <v>120330</v>
      </c>
    </row>
    <row r="51" spans="1:13" ht="5.0999999999999996" customHeight="1" x14ac:dyDescent="0.2">
      <c r="A51" s="44"/>
      <c r="B51" s="44"/>
      <c r="C51" s="43"/>
      <c r="D51" s="44"/>
      <c r="E51" s="44"/>
      <c r="F51" s="43"/>
      <c r="G51" s="44"/>
      <c r="H51" s="44"/>
      <c r="I51" s="43"/>
      <c r="J51" s="42"/>
      <c r="K51" s="46"/>
      <c r="L51" s="40"/>
      <c r="M51" s="39"/>
    </row>
    <row r="52" spans="1:13" ht="33.950000000000003" customHeight="1" x14ac:dyDescent="0.25">
      <c r="A52" s="145" t="s">
        <v>75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1:13" ht="30" customHeight="1" x14ac:dyDescent="0.25">
      <c r="A53" s="146" t="s">
        <v>74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</row>
    <row r="54" spans="1:13" ht="12.75" customHeight="1" x14ac:dyDescent="0.2">
      <c r="A54" s="147" t="s">
        <v>73</v>
      </c>
      <c r="B54" s="147"/>
      <c r="C54" s="148"/>
      <c r="D54" s="149">
        <v>2013</v>
      </c>
      <c r="E54" s="147"/>
      <c r="F54" s="148"/>
      <c r="G54" s="149">
        <v>2012</v>
      </c>
      <c r="H54" s="147"/>
      <c r="I54" s="148"/>
      <c r="J54" s="38">
        <v>2012</v>
      </c>
      <c r="K54" s="150" t="s">
        <v>72</v>
      </c>
      <c r="L54" s="152" t="s">
        <v>71</v>
      </c>
      <c r="M54" s="154" t="s">
        <v>70</v>
      </c>
    </row>
    <row r="55" spans="1:13" ht="36" customHeight="1" x14ac:dyDescent="0.2">
      <c r="A55" s="37" t="s">
        <v>69</v>
      </c>
      <c r="B55" s="36" t="s">
        <v>68</v>
      </c>
      <c r="C55" s="35" t="s">
        <v>67</v>
      </c>
      <c r="D55" s="35" t="s">
        <v>66</v>
      </c>
      <c r="E55" s="35" t="s">
        <v>65</v>
      </c>
      <c r="F55" s="35" t="s">
        <v>64</v>
      </c>
      <c r="G55" s="35" t="s">
        <v>63</v>
      </c>
      <c r="H55" s="35" t="s">
        <v>62</v>
      </c>
      <c r="I55" s="35" t="s">
        <v>61</v>
      </c>
      <c r="J55" s="35" t="s">
        <v>0</v>
      </c>
      <c r="K55" s="151"/>
      <c r="L55" s="153"/>
      <c r="M55" s="155"/>
    </row>
    <row r="56" spans="1:13" ht="5.0999999999999996" customHeight="1" x14ac:dyDescent="0.2">
      <c r="A56" s="32"/>
      <c r="B56" s="32"/>
      <c r="C56" s="34"/>
      <c r="D56" s="32"/>
      <c r="E56" s="32"/>
      <c r="F56" s="34"/>
      <c r="G56" s="32"/>
      <c r="H56" s="32"/>
      <c r="I56" s="34"/>
      <c r="J56" s="33"/>
      <c r="K56" s="33"/>
      <c r="L56" s="33"/>
      <c r="M56" s="32"/>
    </row>
    <row r="57" spans="1:13" ht="17.100000000000001" customHeight="1" x14ac:dyDescent="0.2">
      <c r="A57" s="24">
        <v>2.2000000000000002</v>
      </c>
      <c r="B57" s="24">
        <v>0.5</v>
      </c>
      <c r="C57" s="23">
        <v>0.2</v>
      </c>
      <c r="D57" s="24">
        <v>101.8</v>
      </c>
      <c r="E57" s="24">
        <v>101.6</v>
      </c>
      <c r="F57" s="23">
        <v>101.3</v>
      </c>
      <c r="G57" s="24">
        <v>107.7</v>
      </c>
      <c r="H57" s="24">
        <v>107.2</v>
      </c>
      <c r="I57" s="23">
        <v>107.2</v>
      </c>
      <c r="J57" s="22">
        <v>106.3</v>
      </c>
      <c r="K57" s="21">
        <v>26.46</v>
      </c>
      <c r="L57" s="30" t="s">
        <v>158</v>
      </c>
      <c r="M57" s="29">
        <v>120410</v>
      </c>
    </row>
    <row r="58" spans="1:13" ht="15.6" customHeight="1" x14ac:dyDescent="0.2">
      <c r="A58" s="28">
        <v>2.8</v>
      </c>
      <c r="B58" s="28">
        <v>1</v>
      </c>
      <c r="C58" s="27">
        <v>0.6</v>
      </c>
      <c r="D58" s="28">
        <v>101.7</v>
      </c>
      <c r="E58" s="28">
        <v>101.1</v>
      </c>
      <c r="F58" s="27">
        <v>101</v>
      </c>
      <c r="G58" s="28">
        <v>121.4</v>
      </c>
      <c r="H58" s="28">
        <v>121.2</v>
      </c>
      <c r="I58" s="27">
        <v>121.2</v>
      </c>
      <c r="J58" s="26">
        <v>120.6</v>
      </c>
      <c r="K58" s="31">
        <v>2.1</v>
      </c>
      <c r="L58" s="30" t="s">
        <v>157</v>
      </c>
      <c r="M58" s="29">
        <v>120420</v>
      </c>
    </row>
    <row r="59" spans="1:13" ht="24" x14ac:dyDescent="0.2">
      <c r="A59" s="28">
        <v>2.2999999999999998</v>
      </c>
      <c r="B59" s="28">
        <v>0.7</v>
      </c>
      <c r="C59" s="27">
        <v>0.2</v>
      </c>
      <c r="D59" s="28">
        <v>102</v>
      </c>
      <c r="E59" s="28">
        <v>101.8</v>
      </c>
      <c r="F59" s="27">
        <v>101.5</v>
      </c>
      <c r="G59" s="28">
        <v>106.8</v>
      </c>
      <c r="H59" s="28">
        <v>106.3</v>
      </c>
      <c r="I59" s="27">
        <v>106.3</v>
      </c>
      <c r="J59" s="26">
        <v>105.4</v>
      </c>
      <c r="K59" s="25">
        <v>20.63</v>
      </c>
      <c r="L59" s="20" t="s">
        <v>156</v>
      </c>
      <c r="M59" s="19">
        <v>120430</v>
      </c>
    </row>
    <row r="60" spans="1:13" ht="24" x14ac:dyDescent="0.2">
      <c r="A60" s="28">
        <v>1.5</v>
      </c>
      <c r="B60" s="28">
        <v>0.2</v>
      </c>
      <c r="C60" s="27">
        <v>0.6</v>
      </c>
      <c r="D60" s="28">
        <v>101</v>
      </c>
      <c r="E60" s="28">
        <v>100.4</v>
      </c>
      <c r="F60" s="27">
        <v>100.4</v>
      </c>
      <c r="G60" s="28">
        <v>107.2</v>
      </c>
      <c r="H60" s="28">
        <v>107</v>
      </c>
      <c r="I60" s="27">
        <v>106.8</v>
      </c>
      <c r="J60" s="26">
        <v>106.3</v>
      </c>
      <c r="K60" s="25">
        <v>3.73</v>
      </c>
      <c r="L60" s="20" t="s">
        <v>155</v>
      </c>
      <c r="M60" s="19">
        <v>120440</v>
      </c>
    </row>
    <row r="61" spans="1:13" ht="21.95" customHeight="1" x14ac:dyDescent="0.2">
      <c r="A61" s="24">
        <v>1.8</v>
      </c>
      <c r="B61" s="24">
        <v>3.8</v>
      </c>
      <c r="C61" s="23">
        <v>-2.9</v>
      </c>
      <c r="D61" s="24">
        <v>100</v>
      </c>
      <c r="E61" s="24">
        <v>103</v>
      </c>
      <c r="F61" s="23">
        <v>101.9</v>
      </c>
      <c r="G61" s="24">
        <v>98.1</v>
      </c>
      <c r="H61" s="24">
        <v>99.5</v>
      </c>
      <c r="I61" s="23">
        <v>107.2</v>
      </c>
      <c r="J61" s="22">
        <v>101.8</v>
      </c>
      <c r="K61" s="21">
        <v>29.16</v>
      </c>
      <c r="L61" s="30" t="s">
        <v>154</v>
      </c>
      <c r="M61" s="29">
        <v>120040</v>
      </c>
    </row>
    <row r="62" spans="1:13" ht="17.100000000000001" customHeight="1" x14ac:dyDescent="0.2">
      <c r="A62" s="24">
        <v>6.2</v>
      </c>
      <c r="B62" s="24">
        <v>5.5</v>
      </c>
      <c r="C62" s="23">
        <v>-4.0999999999999996</v>
      </c>
      <c r="D62" s="24">
        <v>101.2</v>
      </c>
      <c r="E62" s="24">
        <v>105.5</v>
      </c>
      <c r="F62" s="23">
        <v>108</v>
      </c>
      <c r="G62" s="24">
        <v>98.2</v>
      </c>
      <c r="H62" s="24">
        <v>102.2</v>
      </c>
      <c r="I62" s="23">
        <v>117.2</v>
      </c>
      <c r="J62" s="22">
        <v>102.4</v>
      </c>
      <c r="K62" s="21">
        <v>13.04</v>
      </c>
      <c r="L62" s="30" t="s">
        <v>153</v>
      </c>
      <c r="M62" s="29">
        <v>120042</v>
      </c>
    </row>
    <row r="63" spans="1:13" x14ac:dyDescent="0.2">
      <c r="A63" s="24">
        <v>-6.6</v>
      </c>
      <c r="B63" s="24">
        <v>9.1</v>
      </c>
      <c r="C63" s="23">
        <v>-0.5</v>
      </c>
      <c r="D63" s="24">
        <v>96</v>
      </c>
      <c r="E63" s="24">
        <v>96.5</v>
      </c>
      <c r="F63" s="23">
        <v>89.7</v>
      </c>
      <c r="G63" s="24">
        <v>83.6</v>
      </c>
      <c r="H63" s="24">
        <v>85.1</v>
      </c>
      <c r="I63" s="23">
        <v>91.4</v>
      </c>
      <c r="J63" s="22">
        <v>95</v>
      </c>
      <c r="K63" s="21">
        <v>7.36</v>
      </c>
      <c r="L63" s="30" t="s">
        <v>152</v>
      </c>
      <c r="M63" s="29">
        <v>120043</v>
      </c>
    </row>
    <row r="64" spans="1:13" ht="24" x14ac:dyDescent="0.2">
      <c r="A64" s="24">
        <v>4.7</v>
      </c>
      <c r="B64" s="24">
        <v>-2.6</v>
      </c>
      <c r="C64" s="23">
        <v>-3.1</v>
      </c>
      <c r="D64" s="24">
        <v>101.7</v>
      </c>
      <c r="E64" s="24">
        <v>104.9</v>
      </c>
      <c r="F64" s="23">
        <v>104</v>
      </c>
      <c r="G64" s="24">
        <v>110.3</v>
      </c>
      <c r="H64" s="24">
        <v>108.2</v>
      </c>
      <c r="I64" s="23">
        <v>106.6</v>
      </c>
      <c r="J64" s="22">
        <v>105.6</v>
      </c>
      <c r="K64" s="21">
        <v>5.77</v>
      </c>
      <c r="L64" s="20" t="s">
        <v>151</v>
      </c>
      <c r="M64" s="19">
        <v>120046</v>
      </c>
    </row>
    <row r="65" spans="1:13" x14ac:dyDescent="0.2">
      <c r="A65" s="24">
        <v>1.5</v>
      </c>
      <c r="B65" s="24">
        <v>-2.2000000000000002</v>
      </c>
      <c r="C65" s="23">
        <v>-3</v>
      </c>
      <c r="D65" s="24">
        <v>101.6</v>
      </c>
      <c r="E65" s="24">
        <v>104.7</v>
      </c>
      <c r="F65" s="23">
        <v>101.6</v>
      </c>
      <c r="G65" s="24">
        <v>114.5</v>
      </c>
      <c r="H65" s="24">
        <v>112.1</v>
      </c>
      <c r="I65" s="23">
        <v>111.8</v>
      </c>
      <c r="J65" s="22">
        <v>110.2</v>
      </c>
      <c r="K65" s="21">
        <v>2.99</v>
      </c>
      <c r="L65" s="30" t="s">
        <v>150</v>
      </c>
      <c r="M65" s="29">
        <v>120047</v>
      </c>
    </row>
    <row r="66" spans="1:13" ht="21.95" customHeight="1" x14ac:dyDescent="0.2">
      <c r="A66" s="24">
        <v>2.9</v>
      </c>
      <c r="B66" s="24">
        <v>0.3</v>
      </c>
      <c r="C66" s="23">
        <v>0.8</v>
      </c>
      <c r="D66" s="24">
        <v>101.3</v>
      </c>
      <c r="E66" s="24">
        <v>100.5</v>
      </c>
      <c r="F66" s="23">
        <v>100.9</v>
      </c>
      <c r="G66" s="24">
        <v>110.9</v>
      </c>
      <c r="H66" s="24">
        <v>110.5</v>
      </c>
      <c r="I66" s="23">
        <v>110.7</v>
      </c>
      <c r="J66" s="22">
        <v>109.8</v>
      </c>
      <c r="K66" s="45">
        <v>252.2</v>
      </c>
      <c r="L66" s="30" t="s">
        <v>149</v>
      </c>
      <c r="M66" s="29">
        <v>120450</v>
      </c>
    </row>
    <row r="67" spans="1:13" ht="29.1" customHeight="1" x14ac:dyDescent="0.2">
      <c r="A67" s="24">
        <v>2.9</v>
      </c>
      <c r="B67" s="24">
        <v>0.2</v>
      </c>
      <c r="C67" s="23">
        <v>0.9</v>
      </c>
      <c r="D67" s="24">
        <v>101.2</v>
      </c>
      <c r="E67" s="24">
        <v>100.3</v>
      </c>
      <c r="F67" s="23">
        <v>100.8</v>
      </c>
      <c r="G67" s="24">
        <v>111.5</v>
      </c>
      <c r="H67" s="24">
        <v>111</v>
      </c>
      <c r="I67" s="23">
        <v>111.4</v>
      </c>
      <c r="J67" s="22">
        <v>110.4</v>
      </c>
      <c r="K67" s="21">
        <v>194.47</v>
      </c>
      <c r="L67" s="20" t="s">
        <v>148</v>
      </c>
      <c r="M67" s="19">
        <v>120490</v>
      </c>
    </row>
    <row r="68" spans="1:13" ht="13.5" x14ac:dyDescent="0.2">
      <c r="A68" s="24">
        <v>2.6</v>
      </c>
      <c r="B68" s="24">
        <v>0.5</v>
      </c>
      <c r="C68" s="23">
        <v>0.2</v>
      </c>
      <c r="D68" s="24">
        <v>101.7</v>
      </c>
      <c r="E68" s="24">
        <v>101.5</v>
      </c>
      <c r="F68" s="23">
        <v>101.4</v>
      </c>
      <c r="G68" s="24">
        <v>109.2</v>
      </c>
      <c r="H68" s="24">
        <v>109.1</v>
      </c>
      <c r="I68" s="23">
        <v>109</v>
      </c>
      <c r="J68" s="22">
        <v>107.9</v>
      </c>
      <c r="K68" s="21">
        <v>49.22</v>
      </c>
      <c r="L68" s="30" t="s">
        <v>147</v>
      </c>
      <c r="M68" s="29">
        <v>120460</v>
      </c>
    </row>
    <row r="69" spans="1:13" ht="36" x14ac:dyDescent="0.2">
      <c r="A69" s="24">
        <v>1.1000000000000001</v>
      </c>
      <c r="B69" s="24">
        <v>-0.9</v>
      </c>
      <c r="C69" s="23">
        <v>0.2</v>
      </c>
      <c r="D69" s="24">
        <v>100</v>
      </c>
      <c r="E69" s="24">
        <v>99.8</v>
      </c>
      <c r="F69" s="23">
        <v>100.5</v>
      </c>
      <c r="G69" s="24">
        <v>106.6</v>
      </c>
      <c r="H69" s="24">
        <v>106.6</v>
      </c>
      <c r="I69" s="23">
        <v>107.1</v>
      </c>
      <c r="J69" s="22">
        <v>105.6</v>
      </c>
      <c r="K69" s="21">
        <v>8.51</v>
      </c>
      <c r="L69" s="20" t="s">
        <v>146</v>
      </c>
      <c r="M69" s="19">
        <v>120510</v>
      </c>
    </row>
    <row r="70" spans="1:13" ht="21.95" customHeight="1" x14ac:dyDescent="0.2">
      <c r="A70" s="24">
        <v>4.4000000000000004</v>
      </c>
      <c r="B70" s="24">
        <v>0.5</v>
      </c>
      <c r="C70" s="23">
        <v>-0.2</v>
      </c>
      <c r="D70" s="24">
        <v>102</v>
      </c>
      <c r="E70" s="24">
        <v>102.2</v>
      </c>
      <c r="F70" s="23">
        <v>102</v>
      </c>
      <c r="G70" s="24">
        <v>110.4</v>
      </c>
      <c r="H70" s="24">
        <v>110.3</v>
      </c>
      <c r="I70" s="23">
        <v>110.4</v>
      </c>
      <c r="J70" s="22">
        <v>108.8</v>
      </c>
      <c r="K70" s="21">
        <v>96.67</v>
      </c>
      <c r="L70" s="30" t="s">
        <v>145</v>
      </c>
      <c r="M70" s="29">
        <v>120520</v>
      </c>
    </row>
    <row r="71" spans="1:13" ht="21.95" customHeight="1" x14ac:dyDescent="0.2">
      <c r="A71" s="24">
        <v>6.9</v>
      </c>
      <c r="B71" s="24">
        <v>0.5</v>
      </c>
      <c r="C71" s="23">
        <v>0</v>
      </c>
      <c r="D71" s="24">
        <v>102.7</v>
      </c>
      <c r="E71" s="24">
        <v>102.7</v>
      </c>
      <c r="F71" s="23">
        <v>102.8</v>
      </c>
      <c r="G71" s="24">
        <v>115.7</v>
      </c>
      <c r="H71" s="24">
        <v>115.6</v>
      </c>
      <c r="I71" s="23">
        <v>115.6</v>
      </c>
      <c r="J71" s="22">
        <v>113.2</v>
      </c>
      <c r="K71" s="21">
        <v>41.72</v>
      </c>
      <c r="L71" s="30" t="s">
        <v>144</v>
      </c>
      <c r="M71" s="29">
        <v>120580</v>
      </c>
    </row>
    <row r="72" spans="1:13" ht="14.1" customHeight="1" x14ac:dyDescent="0.2">
      <c r="A72" s="28">
        <v>8.6999999999999993</v>
      </c>
      <c r="B72" s="28">
        <v>0</v>
      </c>
      <c r="C72" s="27">
        <v>0</v>
      </c>
      <c r="D72" s="28">
        <v>102.4</v>
      </c>
      <c r="E72" s="28">
        <v>102.4</v>
      </c>
      <c r="F72" s="27">
        <v>102.4</v>
      </c>
      <c r="G72" s="28">
        <v>121.4</v>
      </c>
      <c r="H72" s="28">
        <v>121.4</v>
      </c>
      <c r="I72" s="27">
        <v>121.4</v>
      </c>
      <c r="J72" s="26">
        <v>118.5</v>
      </c>
      <c r="K72" s="25">
        <v>26.97</v>
      </c>
      <c r="L72" s="30" t="s">
        <v>143</v>
      </c>
      <c r="M72" s="29">
        <v>120590</v>
      </c>
    </row>
    <row r="73" spans="1:13" x14ac:dyDescent="0.2">
      <c r="A73" s="28">
        <v>2.4</v>
      </c>
      <c r="B73" s="28">
        <v>-1.5</v>
      </c>
      <c r="C73" s="27">
        <v>-0.1</v>
      </c>
      <c r="D73" s="28">
        <v>101.6</v>
      </c>
      <c r="E73" s="28">
        <v>101.7</v>
      </c>
      <c r="F73" s="27">
        <v>102.4</v>
      </c>
      <c r="G73" s="28">
        <v>116.3</v>
      </c>
      <c r="H73" s="28">
        <v>115.4</v>
      </c>
      <c r="I73" s="27">
        <v>114.9</v>
      </c>
      <c r="J73" s="26">
        <v>112.8</v>
      </c>
      <c r="K73" s="25">
        <v>4.13</v>
      </c>
      <c r="L73" s="30" t="s">
        <v>142</v>
      </c>
      <c r="M73" s="29">
        <v>120600</v>
      </c>
    </row>
    <row r="74" spans="1:13" ht="24" x14ac:dyDescent="0.2">
      <c r="A74" s="28">
        <v>-3.7</v>
      </c>
      <c r="B74" s="28">
        <v>2.2999999999999998</v>
      </c>
      <c r="C74" s="27">
        <v>1.5</v>
      </c>
      <c r="D74" s="28">
        <v>99.9</v>
      </c>
      <c r="E74" s="28">
        <v>98.4</v>
      </c>
      <c r="F74" s="27">
        <v>96.8</v>
      </c>
      <c r="G74" s="28">
        <v>128.4</v>
      </c>
      <c r="H74" s="28">
        <v>130.9</v>
      </c>
      <c r="I74" s="27">
        <v>134.5</v>
      </c>
      <c r="J74" s="26">
        <v>131.5</v>
      </c>
      <c r="K74" s="25">
        <v>0.55000000000000004</v>
      </c>
      <c r="L74" s="20" t="s">
        <v>141</v>
      </c>
      <c r="M74" s="19">
        <v>120610</v>
      </c>
    </row>
    <row r="75" spans="1:13" x14ac:dyDescent="0.2">
      <c r="A75" s="28">
        <v>5.4</v>
      </c>
      <c r="B75" s="28">
        <v>2.8</v>
      </c>
      <c r="C75" s="27">
        <v>0</v>
      </c>
      <c r="D75" s="28">
        <v>104.2</v>
      </c>
      <c r="E75" s="28">
        <v>104.2</v>
      </c>
      <c r="F75" s="27">
        <v>104.2</v>
      </c>
      <c r="G75" s="28">
        <v>102.1</v>
      </c>
      <c r="H75" s="28">
        <v>102.1</v>
      </c>
      <c r="I75" s="27">
        <v>102.1</v>
      </c>
      <c r="J75" s="26">
        <v>100.7</v>
      </c>
      <c r="K75" s="25">
        <v>10.07</v>
      </c>
      <c r="L75" s="30" t="s">
        <v>140</v>
      </c>
      <c r="M75" s="29">
        <v>120620</v>
      </c>
    </row>
    <row r="76" spans="1:13" ht="17.100000000000001" customHeight="1" x14ac:dyDescent="0.2">
      <c r="A76" s="24">
        <v>4</v>
      </c>
      <c r="B76" s="24">
        <v>0.9</v>
      </c>
      <c r="C76" s="23">
        <v>0.3</v>
      </c>
      <c r="D76" s="24">
        <v>102.7</v>
      </c>
      <c r="E76" s="24">
        <v>102.4</v>
      </c>
      <c r="F76" s="23">
        <v>102.1</v>
      </c>
      <c r="G76" s="24">
        <v>108.5</v>
      </c>
      <c r="H76" s="24">
        <v>108.5</v>
      </c>
      <c r="I76" s="23">
        <v>108.6</v>
      </c>
      <c r="J76" s="22">
        <v>106.6</v>
      </c>
      <c r="K76" s="21">
        <v>13.75</v>
      </c>
      <c r="L76" s="30" t="s">
        <v>139</v>
      </c>
      <c r="M76" s="29">
        <v>120550</v>
      </c>
    </row>
    <row r="77" spans="1:13" ht="14.1" customHeight="1" x14ac:dyDescent="0.2">
      <c r="A77" s="28">
        <v>3.4</v>
      </c>
      <c r="B77" s="28">
        <v>-0.6</v>
      </c>
      <c r="C77" s="27">
        <v>0.3</v>
      </c>
      <c r="D77" s="28">
        <v>101.3</v>
      </c>
      <c r="E77" s="28">
        <v>101</v>
      </c>
      <c r="F77" s="27">
        <v>101.2</v>
      </c>
      <c r="G77" s="28">
        <v>110.5</v>
      </c>
      <c r="H77" s="28">
        <v>111.4</v>
      </c>
      <c r="I77" s="27">
        <v>112</v>
      </c>
      <c r="J77" s="26">
        <v>108.4</v>
      </c>
      <c r="K77" s="25">
        <v>3.28</v>
      </c>
      <c r="L77" s="30" t="s">
        <v>138</v>
      </c>
      <c r="M77" s="29">
        <v>120560</v>
      </c>
    </row>
    <row r="78" spans="1:13" ht="24" x14ac:dyDescent="0.2">
      <c r="A78" s="28">
        <v>4.2</v>
      </c>
      <c r="B78" s="28">
        <v>1.4</v>
      </c>
      <c r="C78" s="27">
        <v>0.3</v>
      </c>
      <c r="D78" s="28">
        <v>103.1</v>
      </c>
      <c r="E78" s="28">
        <v>102.8</v>
      </c>
      <c r="F78" s="27">
        <v>102.3</v>
      </c>
      <c r="G78" s="28">
        <v>108</v>
      </c>
      <c r="H78" s="28">
        <v>107.8</v>
      </c>
      <c r="I78" s="27">
        <v>107.7</v>
      </c>
      <c r="J78" s="26">
        <v>106.2</v>
      </c>
      <c r="K78" s="25">
        <v>10.47</v>
      </c>
      <c r="L78" s="20" t="s">
        <v>137</v>
      </c>
      <c r="M78" s="19">
        <v>120570</v>
      </c>
    </row>
    <row r="79" spans="1:13" ht="29.1" customHeight="1" x14ac:dyDescent="0.2">
      <c r="A79" s="24">
        <v>0.4</v>
      </c>
      <c r="B79" s="24">
        <v>-3.1</v>
      </c>
      <c r="C79" s="23">
        <v>-4.8</v>
      </c>
      <c r="D79" s="24">
        <v>99.4</v>
      </c>
      <c r="E79" s="24">
        <v>104.4</v>
      </c>
      <c r="F79" s="23">
        <v>103.1</v>
      </c>
      <c r="G79" s="24">
        <v>102.2</v>
      </c>
      <c r="H79" s="24">
        <v>100.4</v>
      </c>
      <c r="I79" s="23">
        <v>99.6</v>
      </c>
      <c r="J79" s="22">
        <v>99.6</v>
      </c>
      <c r="K79" s="21">
        <v>6.83</v>
      </c>
      <c r="L79" s="20" t="s">
        <v>136</v>
      </c>
      <c r="M79" s="19">
        <v>120630</v>
      </c>
    </row>
    <row r="80" spans="1:13" ht="14.1" customHeight="1" x14ac:dyDescent="0.2">
      <c r="A80" s="28">
        <v>-0.8</v>
      </c>
      <c r="B80" s="28">
        <v>-4</v>
      </c>
      <c r="C80" s="27">
        <v>-5.2</v>
      </c>
      <c r="D80" s="28">
        <v>98.3</v>
      </c>
      <c r="E80" s="28">
        <v>103.7</v>
      </c>
      <c r="F80" s="27">
        <v>102.3</v>
      </c>
      <c r="G80" s="28">
        <v>101.6</v>
      </c>
      <c r="H80" s="28">
        <v>100</v>
      </c>
      <c r="I80" s="27">
        <v>99.3</v>
      </c>
      <c r="J80" s="26">
        <v>99.2</v>
      </c>
      <c r="K80" s="25">
        <v>5.37</v>
      </c>
      <c r="L80" s="30" t="s">
        <v>135</v>
      </c>
      <c r="M80" s="29">
        <v>120640</v>
      </c>
    </row>
    <row r="81" spans="1:13" ht="24" x14ac:dyDescent="0.2">
      <c r="A81" s="28">
        <v>4.7</v>
      </c>
      <c r="B81" s="28">
        <v>-0.3</v>
      </c>
      <c r="C81" s="27">
        <v>-3.1</v>
      </c>
      <c r="D81" s="28">
        <v>103.5</v>
      </c>
      <c r="E81" s="28">
        <v>106.8</v>
      </c>
      <c r="F81" s="27">
        <v>106.1</v>
      </c>
      <c r="G81" s="28">
        <v>105.2</v>
      </c>
      <c r="H81" s="28">
        <v>102</v>
      </c>
      <c r="I81" s="27">
        <v>101</v>
      </c>
      <c r="J81" s="26">
        <v>101.3</v>
      </c>
      <c r="K81" s="25">
        <v>1.46</v>
      </c>
      <c r="L81" s="20" t="s">
        <v>134</v>
      </c>
      <c r="M81" s="19">
        <v>120650</v>
      </c>
    </row>
    <row r="82" spans="1:13" x14ac:dyDescent="0.2">
      <c r="A82" s="24">
        <v>1.9</v>
      </c>
      <c r="B82" s="24">
        <v>0.7</v>
      </c>
      <c r="C82" s="23">
        <v>0.2</v>
      </c>
      <c r="D82" s="24">
        <v>101.1</v>
      </c>
      <c r="E82" s="24">
        <v>100.9</v>
      </c>
      <c r="F82" s="23">
        <v>100.9</v>
      </c>
      <c r="G82" s="24">
        <v>106.8</v>
      </c>
      <c r="H82" s="24">
        <v>106.8</v>
      </c>
      <c r="I82" s="23">
        <v>107.3</v>
      </c>
      <c r="J82" s="22">
        <v>106.4</v>
      </c>
      <c r="K82" s="21">
        <v>23.25</v>
      </c>
      <c r="L82" s="30" t="s">
        <v>133</v>
      </c>
      <c r="M82" s="29">
        <v>120530</v>
      </c>
    </row>
    <row r="83" spans="1:13" x14ac:dyDescent="0.2">
      <c r="A83" s="24">
        <v>2.4</v>
      </c>
      <c r="B83" s="24">
        <v>0.7</v>
      </c>
      <c r="C83" s="23">
        <v>0</v>
      </c>
      <c r="D83" s="24">
        <v>101.7</v>
      </c>
      <c r="E83" s="24">
        <v>101.7</v>
      </c>
      <c r="F83" s="23">
        <v>101</v>
      </c>
      <c r="G83" s="24">
        <v>106.9</v>
      </c>
      <c r="H83" s="24">
        <v>107.1</v>
      </c>
      <c r="I83" s="23">
        <v>107.1</v>
      </c>
      <c r="J83" s="22">
        <v>105.9</v>
      </c>
      <c r="K83" s="21">
        <v>11.12</v>
      </c>
      <c r="L83" s="30" t="s">
        <v>132</v>
      </c>
      <c r="M83" s="29">
        <v>120540</v>
      </c>
    </row>
    <row r="84" spans="1:13" ht="21.95" customHeight="1" x14ac:dyDescent="0.2">
      <c r="A84" s="24">
        <v>-1.6</v>
      </c>
      <c r="B84" s="24">
        <v>0.1</v>
      </c>
      <c r="C84" s="23">
        <v>-0.4</v>
      </c>
      <c r="D84" s="24">
        <v>99.6</v>
      </c>
      <c r="E84" s="24">
        <v>100</v>
      </c>
      <c r="F84" s="23">
        <v>99.5</v>
      </c>
      <c r="G84" s="24">
        <v>96.3</v>
      </c>
      <c r="H84" s="24">
        <v>97</v>
      </c>
      <c r="I84" s="23">
        <v>97.1</v>
      </c>
      <c r="J84" s="22">
        <v>96.8</v>
      </c>
      <c r="K84" s="21">
        <v>37.39</v>
      </c>
      <c r="L84" s="30" t="s">
        <v>131</v>
      </c>
      <c r="M84" s="29">
        <v>120660</v>
      </c>
    </row>
    <row r="85" spans="1:13" ht="21.95" customHeight="1" x14ac:dyDescent="0.2">
      <c r="A85" s="24">
        <v>-1.8</v>
      </c>
      <c r="B85" s="24">
        <v>1.3</v>
      </c>
      <c r="C85" s="23">
        <v>0.4</v>
      </c>
      <c r="D85" s="24">
        <v>99.8</v>
      </c>
      <c r="E85" s="24">
        <v>99.4</v>
      </c>
      <c r="F85" s="23">
        <v>98.3</v>
      </c>
      <c r="G85" s="24">
        <v>94.8</v>
      </c>
      <c r="H85" s="24">
        <v>95.9</v>
      </c>
      <c r="I85" s="23">
        <v>96.3</v>
      </c>
      <c r="J85" s="22">
        <v>96.2</v>
      </c>
      <c r="K85" s="21">
        <v>13.88</v>
      </c>
      <c r="L85" s="30" t="s">
        <v>130</v>
      </c>
      <c r="M85" s="29">
        <v>120670</v>
      </c>
    </row>
    <row r="86" spans="1:13" ht="14.1" customHeight="1" x14ac:dyDescent="0.2">
      <c r="A86" s="28">
        <v>-0.4</v>
      </c>
      <c r="B86" s="28">
        <v>0.3</v>
      </c>
      <c r="C86" s="27">
        <v>0.6</v>
      </c>
      <c r="D86" s="28">
        <v>100.2</v>
      </c>
      <c r="E86" s="28">
        <v>99.6</v>
      </c>
      <c r="F86" s="27">
        <v>100</v>
      </c>
      <c r="G86" s="28">
        <v>96.8</v>
      </c>
      <c r="H86" s="28">
        <v>96.9</v>
      </c>
      <c r="I86" s="27">
        <v>97.2</v>
      </c>
      <c r="J86" s="26">
        <v>96.9</v>
      </c>
      <c r="K86" s="25">
        <v>3.72</v>
      </c>
      <c r="L86" s="30" t="s">
        <v>129</v>
      </c>
      <c r="M86" s="29">
        <v>120680</v>
      </c>
    </row>
    <row r="87" spans="1:13" ht="24" x14ac:dyDescent="0.2">
      <c r="A87" s="28">
        <v>-1.8</v>
      </c>
      <c r="B87" s="28">
        <v>2.2999999999999998</v>
      </c>
      <c r="C87" s="27">
        <v>0.4</v>
      </c>
      <c r="D87" s="28">
        <v>100.2</v>
      </c>
      <c r="E87" s="28">
        <v>99.8</v>
      </c>
      <c r="F87" s="27">
        <v>97.8</v>
      </c>
      <c r="G87" s="28">
        <v>94.7</v>
      </c>
      <c r="H87" s="28">
        <v>96.7</v>
      </c>
      <c r="I87" s="27">
        <v>97.1</v>
      </c>
      <c r="J87" s="26">
        <v>96.7</v>
      </c>
      <c r="K87" s="25">
        <v>6.17</v>
      </c>
      <c r="L87" s="20" t="s">
        <v>128</v>
      </c>
      <c r="M87" s="19">
        <v>120690</v>
      </c>
    </row>
    <row r="88" spans="1:13" ht="24" x14ac:dyDescent="0.2">
      <c r="A88" s="28">
        <v>-4.7</v>
      </c>
      <c r="B88" s="28">
        <v>1.1000000000000001</v>
      </c>
      <c r="C88" s="27">
        <v>0.5</v>
      </c>
      <c r="D88" s="28">
        <v>98.1</v>
      </c>
      <c r="E88" s="28">
        <v>97.6</v>
      </c>
      <c r="F88" s="27">
        <v>96.9</v>
      </c>
      <c r="G88" s="28">
        <v>90.8</v>
      </c>
      <c r="H88" s="28">
        <v>91.9</v>
      </c>
      <c r="I88" s="27">
        <v>93.4</v>
      </c>
      <c r="J88" s="26">
        <v>93.6</v>
      </c>
      <c r="K88" s="25">
        <v>2.12</v>
      </c>
      <c r="L88" s="20" t="s">
        <v>127</v>
      </c>
      <c r="M88" s="19">
        <v>120700</v>
      </c>
    </row>
    <row r="89" spans="1:13" x14ac:dyDescent="0.2">
      <c r="A89" s="28">
        <v>-0.2</v>
      </c>
      <c r="B89" s="28">
        <v>-1.6</v>
      </c>
      <c r="C89" s="27">
        <v>-0.2</v>
      </c>
      <c r="D89" s="28">
        <v>99.5</v>
      </c>
      <c r="E89" s="28">
        <v>99.7</v>
      </c>
      <c r="F89" s="27">
        <v>99.1</v>
      </c>
      <c r="G89" s="28">
        <v>98</v>
      </c>
      <c r="H89" s="28">
        <v>96.9</v>
      </c>
      <c r="I89" s="27">
        <v>97.4</v>
      </c>
      <c r="J89" s="26">
        <v>96.9</v>
      </c>
      <c r="K89" s="25">
        <v>1.26</v>
      </c>
      <c r="L89" s="30" t="s">
        <v>126</v>
      </c>
      <c r="M89" s="29">
        <v>120704</v>
      </c>
    </row>
    <row r="90" spans="1:13" x14ac:dyDescent="0.2">
      <c r="A90" s="28">
        <v>-3.1</v>
      </c>
      <c r="B90" s="28">
        <v>4</v>
      </c>
      <c r="C90" s="27">
        <v>-1.4</v>
      </c>
      <c r="D90" s="28">
        <v>99.1</v>
      </c>
      <c r="E90" s="28">
        <v>100.5</v>
      </c>
      <c r="F90" s="27">
        <v>97.4</v>
      </c>
      <c r="G90" s="28">
        <v>89.3</v>
      </c>
      <c r="H90" s="28">
        <v>92.9</v>
      </c>
      <c r="I90" s="27">
        <v>85.8</v>
      </c>
      <c r="J90" s="26">
        <v>93.7</v>
      </c>
      <c r="K90" s="25">
        <v>0.61</v>
      </c>
      <c r="L90" s="30" t="s">
        <v>125</v>
      </c>
      <c r="M90" s="29">
        <v>120706</v>
      </c>
    </row>
    <row r="91" spans="1:13" ht="17.100000000000001" customHeight="1" x14ac:dyDescent="0.2">
      <c r="A91" s="24">
        <v>0.5</v>
      </c>
      <c r="B91" s="24">
        <v>-0.3</v>
      </c>
      <c r="C91" s="23">
        <v>-0.7</v>
      </c>
      <c r="D91" s="24">
        <v>100.6</v>
      </c>
      <c r="E91" s="24">
        <v>101.3</v>
      </c>
      <c r="F91" s="23">
        <v>101.1</v>
      </c>
      <c r="G91" s="24">
        <v>98.4</v>
      </c>
      <c r="H91" s="24">
        <v>98.4</v>
      </c>
      <c r="I91" s="23">
        <v>98.4</v>
      </c>
      <c r="J91" s="22">
        <v>97.5</v>
      </c>
      <c r="K91" s="21">
        <v>13.65</v>
      </c>
      <c r="L91" s="30" t="s">
        <v>124</v>
      </c>
      <c r="M91" s="29">
        <v>120810</v>
      </c>
    </row>
    <row r="92" spans="1:13" ht="14.1" customHeight="1" x14ac:dyDescent="0.2">
      <c r="A92" s="28">
        <v>-1.6</v>
      </c>
      <c r="B92" s="28">
        <v>-1.2</v>
      </c>
      <c r="C92" s="27">
        <v>-0.9</v>
      </c>
      <c r="D92" s="28">
        <v>99</v>
      </c>
      <c r="E92" s="28">
        <v>99.9</v>
      </c>
      <c r="F92" s="27">
        <v>99.8</v>
      </c>
      <c r="G92" s="28">
        <v>93.7</v>
      </c>
      <c r="H92" s="28">
        <v>94.1</v>
      </c>
      <c r="I92" s="27">
        <v>94.7</v>
      </c>
      <c r="J92" s="26">
        <v>93.5</v>
      </c>
      <c r="K92" s="31">
        <v>6.4</v>
      </c>
      <c r="L92" s="30" t="s">
        <v>123</v>
      </c>
      <c r="M92" s="29">
        <v>120815</v>
      </c>
    </row>
    <row r="93" spans="1:13" x14ac:dyDescent="0.2">
      <c r="A93" s="28">
        <v>-1.8</v>
      </c>
      <c r="B93" s="28">
        <v>-1.4</v>
      </c>
      <c r="C93" s="27">
        <v>-1</v>
      </c>
      <c r="D93" s="28">
        <v>98.8</v>
      </c>
      <c r="E93" s="28">
        <v>99.8</v>
      </c>
      <c r="F93" s="27">
        <v>100.2</v>
      </c>
      <c r="G93" s="28">
        <v>98.5</v>
      </c>
      <c r="H93" s="28">
        <v>98.6</v>
      </c>
      <c r="I93" s="27">
        <v>98.6</v>
      </c>
      <c r="J93" s="26">
        <v>98.3</v>
      </c>
      <c r="K93" s="25">
        <v>3.18</v>
      </c>
      <c r="L93" s="30" t="s">
        <v>122</v>
      </c>
      <c r="M93" s="29">
        <v>120840</v>
      </c>
    </row>
    <row r="94" spans="1:13" ht="24" x14ac:dyDescent="0.2">
      <c r="A94" s="28">
        <v>6.6</v>
      </c>
      <c r="B94" s="28">
        <v>2.9</v>
      </c>
      <c r="C94" s="27">
        <v>-0.4</v>
      </c>
      <c r="D94" s="28">
        <v>105.8</v>
      </c>
      <c r="E94" s="28">
        <v>106.2</v>
      </c>
      <c r="F94" s="27">
        <v>104.8</v>
      </c>
      <c r="G94" s="28">
        <v>103.2</v>
      </c>
      <c r="H94" s="28">
        <v>101.9</v>
      </c>
      <c r="I94" s="27">
        <v>101.1</v>
      </c>
      <c r="J94" s="26">
        <v>100.4</v>
      </c>
      <c r="K94" s="25">
        <v>2.66</v>
      </c>
      <c r="L94" s="20" t="s">
        <v>121</v>
      </c>
      <c r="M94" s="19">
        <v>120844</v>
      </c>
    </row>
    <row r="95" spans="1:13" ht="24" x14ac:dyDescent="0.2">
      <c r="A95" s="28">
        <v>3.1</v>
      </c>
      <c r="B95" s="28">
        <v>0</v>
      </c>
      <c r="C95" s="27">
        <v>0</v>
      </c>
      <c r="D95" s="28">
        <v>102</v>
      </c>
      <c r="E95" s="28">
        <v>102</v>
      </c>
      <c r="F95" s="27">
        <v>102</v>
      </c>
      <c r="G95" s="28">
        <v>107.3</v>
      </c>
      <c r="H95" s="28">
        <v>107.3</v>
      </c>
      <c r="I95" s="27">
        <v>106.8</v>
      </c>
      <c r="J95" s="26">
        <v>105.2</v>
      </c>
      <c r="K95" s="25">
        <v>1.41</v>
      </c>
      <c r="L95" s="20" t="s">
        <v>120</v>
      </c>
      <c r="M95" s="19">
        <v>120846</v>
      </c>
    </row>
    <row r="96" spans="1:13" ht="17.100000000000001" customHeight="1" x14ac:dyDescent="0.2">
      <c r="A96" s="24">
        <v>-3.3</v>
      </c>
      <c r="B96" s="24">
        <v>-3.4</v>
      </c>
      <c r="C96" s="23">
        <v>-2.4</v>
      </c>
      <c r="D96" s="24">
        <v>96.3</v>
      </c>
      <c r="E96" s="24">
        <v>98.7</v>
      </c>
      <c r="F96" s="23">
        <v>98.7</v>
      </c>
      <c r="G96" s="24">
        <v>97</v>
      </c>
      <c r="H96" s="24">
        <v>98.4</v>
      </c>
      <c r="I96" s="23">
        <v>97.8</v>
      </c>
      <c r="J96" s="22">
        <v>97.3</v>
      </c>
      <c r="K96" s="21">
        <v>4.33</v>
      </c>
      <c r="L96" s="30" t="s">
        <v>119</v>
      </c>
      <c r="M96" s="29">
        <v>120750</v>
      </c>
    </row>
    <row r="97" spans="1:13" ht="14.1" customHeight="1" x14ac:dyDescent="0.2">
      <c r="A97" s="28">
        <v>-2.8</v>
      </c>
      <c r="B97" s="28">
        <v>-4.4000000000000004</v>
      </c>
      <c r="C97" s="27">
        <v>-3.1</v>
      </c>
      <c r="D97" s="28">
        <v>96.2</v>
      </c>
      <c r="E97" s="28">
        <v>99.3</v>
      </c>
      <c r="F97" s="27">
        <v>99.5</v>
      </c>
      <c r="G97" s="28">
        <v>97</v>
      </c>
      <c r="H97" s="28">
        <v>98.2</v>
      </c>
      <c r="I97" s="27">
        <v>97.3</v>
      </c>
      <c r="J97" s="26">
        <v>96.4</v>
      </c>
      <c r="K97" s="25">
        <v>2.84</v>
      </c>
      <c r="L97" s="30" t="s">
        <v>118</v>
      </c>
      <c r="M97" s="29">
        <v>120790</v>
      </c>
    </row>
    <row r="98" spans="1:13" x14ac:dyDescent="0.2">
      <c r="A98" s="28">
        <v>-8.3000000000000007</v>
      </c>
      <c r="B98" s="28">
        <v>-1.8</v>
      </c>
      <c r="C98" s="27">
        <v>-1.8</v>
      </c>
      <c r="D98" s="28">
        <v>94.3</v>
      </c>
      <c r="E98" s="28">
        <v>96</v>
      </c>
      <c r="F98" s="27">
        <v>96.5</v>
      </c>
      <c r="G98" s="28">
        <v>90.2</v>
      </c>
      <c r="H98" s="28">
        <v>92.6</v>
      </c>
      <c r="I98" s="27">
        <v>95</v>
      </c>
      <c r="J98" s="26">
        <v>93.9</v>
      </c>
      <c r="K98" s="25">
        <v>0.79</v>
      </c>
      <c r="L98" s="30" t="s">
        <v>117</v>
      </c>
      <c r="M98" s="29">
        <v>120800</v>
      </c>
    </row>
    <row r="99" spans="1:13" x14ac:dyDescent="0.2">
      <c r="A99" s="28">
        <v>0.2</v>
      </c>
      <c r="B99" s="28">
        <v>-1.1000000000000001</v>
      </c>
      <c r="C99" s="27">
        <v>-0.8</v>
      </c>
      <c r="D99" s="28">
        <v>98.8</v>
      </c>
      <c r="E99" s="28">
        <v>99.6</v>
      </c>
      <c r="F99" s="27">
        <v>98.1</v>
      </c>
      <c r="G99" s="28">
        <v>104.6</v>
      </c>
      <c r="H99" s="28">
        <v>105.6</v>
      </c>
      <c r="I99" s="27">
        <v>103.3</v>
      </c>
      <c r="J99" s="26">
        <v>104.7</v>
      </c>
      <c r="K99" s="31">
        <v>0.7</v>
      </c>
      <c r="L99" s="30" t="s">
        <v>116</v>
      </c>
      <c r="M99" s="29">
        <v>120780</v>
      </c>
    </row>
    <row r="100" spans="1:13" ht="5.0999999999999996" customHeight="1" x14ac:dyDescent="0.2">
      <c r="A100" s="44"/>
      <c r="B100" s="44"/>
      <c r="C100" s="43"/>
      <c r="D100" s="44"/>
      <c r="E100" s="44"/>
      <c r="F100" s="43"/>
      <c r="G100" s="44"/>
      <c r="H100" s="44"/>
      <c r="I100" s="43"/>
      <c r="J100" s="42"/>
      <c r="K100" s="46"/>
      <c r="L100" s="40"/>
      <c r="M100" s="39"/>
    </row>
    <row r="101" spans="1:13" ht="33.950000000000003" customHeight="1" x14ac:dyDescent="0.25">
      <c r="A101" s="145" t="s">
        <v>75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1:13" ht="30" customHeight="1" x14ac:dyDescent="0.25">
      <c r="A102" s="146" t="s">
        <v>74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2.75" customHeight="1" x14ac:dyDescent="0.2">
      <c r="A103" s="147" t="s">
        <v>73</v>
      </c>
      <c r="B103" s="147"/>
      <c r="C103" s="148"/>
      <c r="D103" s="149">
        <v>2013</v>
      </c>
      <c r="E103" s="147"/>
      <c r="F103" s="148"/>
      <c r="G103" s="149">
        <v>2012</v>
      </c>
      <c r="H103" s="147"/>
      <c r="I103" s="148"/>
      <c r="J103" s="38">
        <v>2012</v>
      </c>
      <c r="K103" s="150" t="s">
        <v>72</v>
      </c>
      <c r="L103" s="152" t="s">
        <v>71</v>
      </c>
      <c r="M103" s="154" t="s">
        <v>70</v>
      </c>
    </row>
    <row r="104" spans="1:13" ht="36" customHeight="1" x14ac:dyDescent="0.2">
      <c r="A104" s="37" t="s">
        <v>69</v>
      </c>
      <c r="B104" s="36" t="s">
        <v>68</v>
      </c>
      <c r="C104" s="35" t="s">
        <v>67</v>
      </c>
      <c r="D104" s="35" t="s">
        <v>66</v>
      </c>
      <c r="E104" s="35" t="s">
        <v>65</v>
      </c>
      <c r="F104" s="35" t="s">
        <v>64</v>
      </c>
      <c r="G104" s="35" t="s">
        <v>63</v>
      </c>
      <c r="H104" s="35" t="s">
        <v>62</v>
      </c>
      <c r="I104" s="35" t="s">
        <v>61</v>
      </c>
      <c r="J104" s="35" t="s">
        <v>0</v>
      </c>
      <c r="K104" s="151"/>
      <c r="L104" s="153"/>
      <c r="M104" s="155"/>
    </row>
    <row r="105" spans="1:13" ht="5.0999999999999996" customHeight="1" x14ac:dyDescent="0.2">
      <c r="A105" s="32"/>
      <c r="B105" s="32"/>
      <c r="C105" s="34"/>
      <c r="D105" s="32"/>
      <c r="E105" s="32"/>
      <c r="F105" s="34"/>
      <c r="G105" s="32"/>
      <c r="H105" s="32"/>
      <c r="I105" s="34"/>
      <c r="J105" s="33"/>
      <c r="K105" s="33"/>
      <c r="L105" s="33"/>
      <c r="M105" s="32"/>
    </row>
    <row r="106" spans="1:13" ht="17.100000000000001" customHeight="1" x14ac:dyDescent="0.2">
      <c r="A106" s="24">
        <v>-3.9</v>
      </c>
      <c r="B106" s="24">
        <v>1.7</v>
      </c>
      <c r="C106" s="23">
        <v>0.1</v>
      </c>
      <c r="D106" s="24">
        <v>99.6</v>
      </c>
      <c r="E106" s="24">
        <v>99.5</v>
      </c>
      <c r="F106" s="23">
        <v>99.1</v>
      </c>
      <c r="G106" s="24">
        <v>94.9</v>
      </c>
      <c r="H106" s="24">
        <v>95.8</v>
      </c>
      <c r="I106" s="23">
        <v>95.9</v>
      </c>
      <c r="J106" s="22">
        <v>96.9</v>
      </c>
      <c r="K106" s="21">
        <v>5.53</v>
      </c>
      <c r="L106" s="30" t="s">
        <v>115</v>
      </c>
      <c r="M106" s="29">
        <v>120720</v>
      </c>
    </row>
    <row r="107" spans="1:13" ht="26.1" customHeight="1" x14ac:dyDescent="0.2">
      <c r="A107" s="28">
        <v>-13.9</v>
      </c>
      <c r="B107" s="28">
        <v>-2.6</v>
      </c>
      <c r="C107" s="27">
        <v>-1.7</v>
      </c>
      <c r="D107" s="28">
        <v>90.5</v>
      </c>
      <c r="E107" s="28">
        <v>92.1</v>
      </c>
      <c r="F107" s="27">
        <v>91.8</v>
      </c>
      <c r="G107" s="28">
        <v>83</v>
      </c>
      <c r="H107" s="28">
        <v>85</v>
      </c>
      <c r="I107" s="27">
        <v>84.3</v>
      </c>
      <c r="J107" s="26">
        <v>89.3</v>
      </c>
      <c r="K107" s="25">
        <v>1.18</v>
      </c>
      <c r="L107" s="20" t="s">
        <v>114</v>
      </c>
      <c r="M107" s="19">
        <v>120730</v>
      </c>
    </row>
    <row r="108" spans="1:13" x14ac:dyDescent="0.2">
      <c r="A108" s="28">
        <v>-1.1000000000000001</v>
      </c>
      <c r="B108" s="28">
        <v>2.8</v>
      </c>
      <c r="C108" s="27">
        <v>0.6</v>
      </c>
      <c r="D108" s="28">
        <v>102.1</v>
      </c>
      <c r="E108" s="28">
        <v>101.5</v>
      </c>
      <c r="F108" s="27">
        <v>101.1</v>
      </c>
      <c r="G108" s="28">
        <v>98.5</v>
      </c>
      <c r="H108" s="28">
        <v>99</v>
      </c>
      <c r="I108" s="27">
        <v>99.4</v>
      </c>
      <c r="J108" s="26">
        <v>99.2</v>
      </c>
      <c r="K108" s="25">
        <v>4.3499999999999996</v>
      </c>
      <c r="L108" s="30" t="s">
        <v>113</v>
      </c>
      <c r="M108" s="29">
        <v>120740</v>
      </c>
    </row>
    <row r="109" spans="1:13" ht="21.95" customHeight="1" x14ac:dyDescent="0.2">
      <c r="A109" s="24">
        <v>-1.1000000000000001</v>
      </c>
      <c r="B109" s="24">
        <v>-14.5</v>
      </c>
      <c r="C109" s="23">
        <v>-1</v>
      </c>
      <c r="D109" s="24">
        <v>95</v>
      </c>
      <c r="E109" s="24">
        <v>96</v>
      </c>
      <c r="F109" s="23">
        <v>102</v>
      </c>
      <c r="G109" s="24">
        <v>115.6</v>
      </c>
      <c r="H109" s="24">
        <v>104.6</v>
      </c>
      <c r="I109" s="23">
        <v>100.9</v>
      </c>
      <c r="J109" s="22">
        <v>104.1</v>
      </c>
      <c r="K109" s="21">
        <v>30.54</v>
      </c>
      <c r="L109" s="30" t="s">
        <v>112</v>
      </c>
      <c r="M109" s="29">
        <v>120850</v>
      </c>
    </row>
    <row r="110" spans="1:13" ht="21.95" customHeight="1" x14ac:dyDescent="0.2">
      <c r="A110" s="24">
        <v>-0.7</v>
      </c>
      <c r="B110" s="24">
        <v>-16</v>
      </c>
      <c r="C110" s="23">
        <v>-1.5</v>
      </c>
      <c r="D110" s="24">
        <v>94.6</v>
      </c>
      <c r="E110" s="24">
        <v>96</v>
      </c>
      <c r="F110" s="23">
        <v>103</v>
      </c>
      <c r="G110" s="24">
        <v>116.2</v>
      </c>
      <c r="H110" s="24">
        <v>104.4</v>
      </c>
      <c r="I110" s="23">
        <v>100</v>
      </c>
      <c r="J110" s="22">
        <v>103.2</v>
      </c>
      <c r="K110" s="21">
        <v>23.09</v>
      </c>
      <c r="L110" s="30" t="s">
        <v>111</v>
      </c>
      <c r="M110" s="29">
        <v>120860</v>
      </c>
    </row>
    <row r="111" spans="1:13" ht="26.1" customHeight="1" x14ac:dyDescent="0.2">
      <c r="A111" s="28">
        <v>-2.6</v>
      </c>
      <c r="B111" s="28">
        <v>-15.6</v>
      </c>
      <c r="C111" s="27">
        <v>-0.8</v>
      </c>
      <c r="D111" s="28">
        <v>92.1</v>
      </c>
      <c r="E111" s="28">
        <v>92.8</v>
      </c>
      <c r="F111" s="27">
        <v>99.2</v>
      </c>
      <c r="G111" s="28">
        <v>114.4</v>
      </c>
      <c r="H111" s="28">
        <v>108.7</v>
      </c>
      <c r="I111" s="27">
        <v>101.4</v>
      </c>
      <c r="J111" s="26">
        <v>104.8</v>
      </c>
      <c r="K111" s="25">
        <v>5.48</v>
      </c>
      <c r="L111" s="20" t="s">
        <v>110</v>
      </c>
      <c r="M111" s="19">
        <v>120870</v>
      </c>
    </row>
    <row r="112" spans="1:13" ht="24" x14ac:dyDescent="0.2">
      <c r="A112" s="28">
        <v>-1.1000000000000001</v>
      </c>
      <c r="B112" s="28">
        <v>-20.5</v>
      </c>
      <c r="C112" s="27">
        <v>-2.4</v>
      </c>
      <c r="D112" s="28">
        <v>93.9</v>
      </c>
      <c r="E112" s="28">
        <v>96.2</v>
      </c>
      <c r="F112" s="27">
        <v>106</v>
      </c>
      <c r="G112" s="28">
        <v>117.7</v>
      </c>
      <c r="H112" s="28">
        <v>99.4</v>
      </c>
      <c r="I112" s="27">
        <v>94.1</v>
      </c>
      <c r="J112" s="26">
        <v>99.6</v>
      </c>
      <c r="K112" s="25">
        <v>9.07</v>
      </c>
      <c r="L112" s="20" t="s">
        <v>109</v>
      </c>
      <c r="M112" s="19">
        <v>120880</v>
      </c>
    </row>
    <row r="113" spans="1:13" ht="24" x14ac:dyDescent="0.2">
      <c r="A113" s="28">
        <v>0.1</v>
      </c>
      <c r="B113" s="28">
        <v>-16.399999999999999</v>
      </c>
      <c r="C113" s="27">
        <v>-0.3</v>
      </c>
      <c r="D113" s="28">
        <v>95</v>
      </c>
      <c r="E113" s="28">
        <v>95.3</v>
      </c>
      <c r="F113" s="27">
        <v>103.5</v>
      </c>
      <c r="G113" s="28">
        <v>123.8</v>
      </c>
      <c r="H113" s="28">
        <v>110.7</v>
      </c>
      <c r="I113" s="27">
        <v>108.8</v>
      </c>
      <c r="J113" s="26">
        <v>108.9</v>
      </c>
      <c r="K113" s="25">
        <v>3.15</v>
      </c>
      <c r="L113" s="20" t="s">
        <v>108</v>
      </c>
      <c r="M113" s="19">
        <v>120890</v>
      </c>
    </row>
    <row r="114" spans="1:13" ht="24" x14ac:dyDescent="0.2">
      <c r="A114" s="28">
        <v>3.1</v>
      </c>
      <c r="B114" s="28">
        <v>2</v>
      </c>
      <c r="C114" s="27">
        <v>-0.2</v>
      </c>
      <c r="D114" s="28">
        <v>103.7</v>
      </c>
      <c r="E114" s="28">
        <v>103.9</v>
      </c>
      <c r="F114" s="27">
        <v>103.3</v>
      </c>
      <c r="G114" s="28">
        <v>129.9</v>
      </c>
      <c r="H114" s="28">
        <v>126.8</v>
      </c>
      <c r="I114" s="27">
        <v>127.6</v>
      </c>
      <c r="J114" s="26">
        <v>127.8</v>
      </c>
      <c r="K114" s="25">
        <v>0.47</v>
      </c>
      <c r="L114" s="20" t="s">
        <v>107</v>
      </c>
      <c r="M114" s="19">
        <v>120900</v>
      </c>
    </row>
    <row r="115" spans="1:13" ht="24" x14ac:dyDescent="0.2">
      <c r="A115" s="28">
        <v>4</v>
      </c>
      <c r="B115" s="28">
        <v>-7.1</v>
      </c>
      <c r="C115" s="27">
        <v>-2.2999999999999998</v>
      </c>
      <c r="D115" s="28">
        <v>99.9</v>
      </c>
      <c r="E115" s="28">
        <v>102.3</v>
      </c>
      <c r="F115" s="27">
        <v>103</v>
      </c>
      <c r="G115" s="28">
        <v>108.1</v>
      </c>
      <c r="H115" s="28">
        <v>102.2</v>
      </c>
      <c r="I115" s="27">
        <v>98.9</v>
      </c>
      <c r="J115" s="26">
        <v>100.5</v>
      </c>
      <c r="K115" s="31">
        <v>1.4</v>
      </c>
      <c r="L115" s="20" t="s">
        <v>106</v>
      </c>
      <c r="M115" s="19">
        <v>120910</v>
      </c>
    </row>
    <row r="116" spans="1:13" x14ac:dyDescent="0.2">
      <c r="A116" s="28">
        <v>-2.6</v>
      </c>
      <c r="B116" s="28">
        <v>-13.5</v>
      </c>
      <c r="C116" s="27">
        <v>-2.6</v>
      </c>
      <c r="D116" s="28">
        <v>92.1</v>
      </c>
      <c r="E116" s="28">
        <v>94.6</v>
      </c>
      <c r="F116" s="27">
        <v>100.7</v>
      </c>
      <c r="G116" s="28">
        <v>120.9</v>
      </c>
      <c r="H116" s="28">
        <v>117.6</v>
      </c>
      <c r="I116" s="27">
        <v>115.9</v>
      </c>
      <c r="J116" s="26">
        <v>113.5</v>
      </c>
      <c r="K116" s="25">
        <v>0.36</v>
      </c>
      <c r="L116" s="30" t="s">
        <v>105</v>
      </c>
      <c r="M116" s="29">
        <v>120920</v>
      </c>
    </row>
    <row r="117" spans="1:13" x14ac:dyDescent="0.2">
      <c r="A117" s="28">
        <v>3.5</v>
      </c>
      <c r="B117" s="28">
        <v>4.0999999999999996</v>
      </c>
      <c r="C117" s="27">
        <v>-0.4</v>
      </c>
      <c r="D117" s="28">
        <v>102.1</v>
      </c>
      <c r="E117" s="28">
        <v>102.5</v>
      </c>
      <c r="F117" s="27">
        <v>101.5</v>
      </c>
      <c r="G117" s="28">
        <v>95.9</v>
      </c>
      <c r="H117" s="28">
        <v>95.4</v>
      </c>
      <c r="I117" s="27">
        <v>95.1</v>
      </c>
      <c r="J117" s="26">
        <v>97.8</v>
      </c>
      <c r="K117" s="25">
        <v>0.14000000000000001</v>
      </c>
      <c r="L117" s="30" t="s">
        <v>104</v>
      </c>
      <c r="M117" s="29">
        <v>120930</v>
      </c>
    </row>
    <row r="118" spans="1:13" x14ac:dyDescent="0.2">
      <c r="A118" s="28">
        <v>0.5</v>
      </c>
      <c r="B118" s="28">
        <v>-3</v>
      </c>
      <c r="C118" s="27">
        <v>0.7</v>
      </c>
      <c r="D118" s="28">
        <v>98.4</v>
      </c>
      <c r="E118" s="28">
        <v>97.7</v>
      </c>
      <c r="F118" s="27">
        <v>97.3</v>
      </c>
      <c r="G118" s="28">
        <v>100.9</v>
      </c>
      <c r="H118" s="28">
        <v>100.5</v>
      </c>
      <c r="I118" s="27">
        <v>101.1</v>
      </c>
      <c r="J118" s="26">
        <v>99.5</v>
      </c>
      <c r="K118" s="25">
        <v>0.36</v>
      </c>
      <c r="L118" s="30" t="s">
        <v>103</v>
      </c>
      <c r="M118" s="29">
        <v>120940</v>
      </c>
    </row>
    <row r="119" spans="1:13" x14ac:dyDescent="0.2">
      <c r="A119" s="28">
        <v>3.1</v>
      </c>
      <c r="B119" s="28">
        <v>-2.7</v>
      </c>
      <c r="C119" s="27">
        <v>1.1000000000000001</v>
      </c>
      <c r="D119" s="28">
        <v>100.4</v>
      </c>
      <c r="E119" s="28">
        <v>99.3</v>
      </c>
      <c r="F119" s="27">
        <v>101.2</v>
      </c>
      <c r="G119" s="28">
        <v>100.8</v>
      </c>
      <c r="H119" s="28">
        <v>100.6</v>
      </c>
      <c r="I119" s="27">
        <v>101.2</v>
      </c>
      <c r="J119" s="26">
        <v>97.7</v>
      </c>
      <c r="K119" s="25">
        <v>0.13</v>
      </c>
      <c r="L119" s="30" t="s">
        <v>102</v>
      </c>
      <c r="M119" s="29">
        <v>120950</v>
      </c>
    </row>
    <row r="120" spans="1:13" x14ac:dyDescent="0.2">
      <c r="A120" s="28">
        <v>4.4000000000000004</v>
      </c>
      <c r="B120" s="28">
        <v>-9.4</v>
      </c>
      <c r="C120" s="27">
        <v>-1.5</v>
      </c>
      <c r="D120" s="28">
        <v>99.1</v>
      </c>
      <c r="E120" s="28">
        <v>100.6</v>
      </c>
      <c r="F120" s="27">
        <v>107</v>
      </c>
      <c r="G120" s="28">
        <v>109.1</v>
      </c>
      <c r="H120" s="28">
        <v>96.6</v>
      </c>
      <c r="I120" s="27">
        <v>92.7</v>
      </c>
      <c r="J120" s="26">
        <v>99.7</v>
      </c>
      <c r="K120" s="25">
        <v>0.93</v>
      </c>
      <c r="L120" s="30" t="s">
        <v>101</v>
      </c>
      <c r="M120" s="29">
        <v>120960</v>
      </c>
    </row>
    <row r="121" spans="1:13" ht="25.5" x14ac:dyDescent="0.2">
      <c r="A121" s="28">
        <v>-6.8</v>
      </c>
      <c r="B121" s="28">
        <v>-17.7</v>
      </c>
      <c r="C121" s="27">
        <v>-1.3</v>
      </c>
      <c r="D121" s="28">
        <v>89.2</v>
      </c>
      <c r="E121" s="28">
        <v>90.4</v>
      </c>
      <c r="F121" s="27">
        <v>94.8</v>
      </c>
      <c r="G121" s="28">
        <v>108.5</v>
      </c>
      <c r="H121" s="28">
        <v>99.3</v>
      </c>
      <c r="I121" s="27">
        <v>99.6</v>
      </c>
      <c r="J121" s="26">
        <v>100.1</v>
      </c>
      <c r="K121" s="25">
        <v>0.84</v>
      </c>
      <c r="L121" s="20" t="s">
        <v>100</v>
      </c>
      <c r="M121" s="19">
        <v>120965</v>
      </c>
    </row>
    <row r="122" spans="1:13" ht="24" x14ac:dyDescent="0.2">
      <c r="A122" s="28">
        <v>2.9</v>
      </c>
      <c r="B122" s="28">
        <v>1</v>
      </c>
      <c r="C122" s="27">
        <v>0.4</v>
      </c>
      <c r="D122" s="28">
        <v>101.2</v>
      </c>
      <c r="E122" s="28">
        <v>100.8</v>
      </c>
      <c r="F122" s="27">
        <v>100.8</v>
      </c>
      <c r="G122" s="28">
        <v>107.6</v>
      </c>
      <c r="H122" s="28">
        <v>107.6</v>
      </c>
      <c r="I122" s="27">
        <v>107.3</v>
      </c>
      <c r="J122" s="26">
        <v>107.4</v>
      </c>
      <c r="K122" s="25">
        <v>0.21</v>
      </c>
      <c r="L122" s="20" t="s">
        <v>99</v>
      </c>
      <c r="M122" s="19">
        <v>120970</v>
      </c>
    </row>
    <row r="123" spans="1:13" x14ac:dyDescent="0.2">
      <c r="A123" s="28">
        <v>1.6</v>
      </c>
      <c r="B123" s="28">
        <v>-0.7</v>
      </c>
      <c r="C123" s="27">
        <v>-0.8</v>
      </c>
      <c r="D123" s="28">
        <v>100.9</v>
      </c>
      <c r="E123" s="28">
        <v>101.7</v>
      </c>
      <c r="F123" s="27">
        <v>101.7</v>
      </c>
      <c r="G123" s="28">
        <v>110.3</v>
      </c>
      <c r="H123" s="28">
        <v>110.3</v>
      </c>
      <c r="I123" s="27">
        <v>106.3</v>
      </c>
      <c r="J123" s="26">
        <v>108.5</v>
      </c>
      <c r="K123" s="31">
        <v>0.2</v>
      </c>
      <c r="L123" s="30" t="s">
        <v>98</v>
      </c>
      <c r="M123" s="29">
        <v>120980</v>
      </c>
    </row>
    <row r="124" spans="1:13" ht="24" x14ac:dyDescent="0.2">
      <c r="A124" s="28">
        <v>5.2</v>
      </c>
      <c r="B124" s="28">
        <v>1.1000000000000001</v>
      </c>
      <c r="C124" s="27">
        <v>0.9</v>
      </c>
      <c r="D124" s="28">
        <v>103.2</v>
      </c>
      <c r="E124" s="28">
        <v>102.3</v>
      </c>
      <c r="F124" s="27">
        <v>102.3</v>
      </c>
      <c r="G124" s="28">
        <v>110.6</v>
      </c>
      <c r="H124" s="28">
        <v>110.6</v>
      </c>
      <c r="I124" s="27">
        <v>110.2</v>
      </c>
      <c r="J124" s="26">
        <v>108.4</v>
      </c>
      <c r="K124" s="25">
        <v>0.35</v>
      </c>
      <c r="L124" s="20" t="s">
        <v>97</v>
      </c>
      <c r="M124" s="19">
        <v>120990</v>
      </c>
    </row>
    <row r="125" spans="1:13" ht="17.100000000000001" customHeight="1" x14ac:dyDescent="0.2">
      <c r="A125" s="24">
        <v>-2.7</v>
      </c>
      <c r="B125" s="24">
        <v>-9.5</v>
      </c>
      <c r="C125" s="23">
        <v>0.4</v>
      </c>
      <c r="D125" s="24">
        <v>96.3</v>
      </c>
      <c r="E125" s="24">
        <v>95.9</v>
      </c>
      <c r="F125" s="23">
        <v>98.6</v>
      </c>
      <c r="G125" s="24">
        <v>113.7</v>
      </c>
      <c r="H125" s="24">
        <v>105.2</v>
      </c>
      <c r="I125" s="23">
        <v>103.9</v>
      </c>
      <c r="J125" s="22">
        <v>106.8</v>
      </c>
      <c r="K125" s="21">
        <v>7.45</v>
      </c>
      <c r="L125" s="30" t="s">
        <v>96</v>
      </c>
      <c r="M125" s="29">
        <v>121000</v>
      </c>
    </row>
    <row r="126" spans="1:13" ht="14.1" customHeight="1" x14ac:dyDescent="0.2">
      <c r="A126" s="28">
        <v>4.9000000000000004</v>
      </c>
      <c r="B126" s="28">
        <v>-1.9</v>
      </c>
      <c r="C126" s="27">
        <v>1.5</v>
      </c>
      <c r="D126" s="28">
        <v>102.5</v>
      </c>
      <c r="E126" s="28">
        <v>101</v>
      </c>
      <c r="F126" s="27">
        <v>100.7</v>
      </c>
      <c r="G126" s="28">
        <v>105.7</v>
      </c>
      <c r="H126" s="28">
        <v>101.6</v>
      </c>
      <c r="I126" s="27">
        <v>100.3</v>
      </c>
      <c r="J126" s="26">
        <v>101.2</v>
      </c>
      <c r="K126" s="25">
        <v>2.46</v>
      </c>
      <c r="L126" s="30" t="s">
        <v>95</v>
      </c>
      <c r="M126" s="29">
        <v>121010</v>
      </c>
    </row>
    <row r="127" spans="1:13" x14ac:dyDescent="0.2">
      <c r="A127" s="28">
        <v>-5.9</v>
      </c>
      <c r="B127" s="28">
        <v>-13.5</v>
      </c>
      <c r="C127" s="27">
        <v>0.2</v>
      </c>
      <c r="D127" s="28">
        <v>93.4</v>
      </c>
      <c r="E127" s="28">
        <v>93.2</v>
      </c>
      <c r="F127" s="27">
        <v>98.2</v>
      </c>
      <c r="G127" s="28">
        <v>112.4</v>
      </c>
      <c r="H127" s="28">
        <v>101.8</v>
      </c>
      <c r="I127" s="27">
        <v>100.3</v>
      </c>
      <c r="J127" s="26">
        <v>104.1</v>
      </c>
      <c r="K127" s="25">
        <v>3.36</v>
      </c>
      <c r="L127" s="30" t="s">
        <v>94</v>
      </c>
      <c r="M127" s="29">
        <v>121020</v>
      </c>
    </row>
    <row r="128" spans="1:13" x14ac:dyDescent="0.2">
      <c r="A128" s="28">
        <v>-7.8</v>
      </c>
      <c r="B128" s="28">
        <v>-13</v>
      </c>
      <c r="C128" s="27">
        <v>-1.4</v>
      </c>
      <c r="D128" s="28">
        <v>92.2</v>
      </c>
      <c r="E128" s="28">
        <v>93.5</v>
      </c>
      <c r="F128" s="27">
        <v>96</v>
      </c>
      <c r="G128" s="28">
        <v>127.6</v>
      </c>
      <c r="H128" s="28">
        <v>117.4</v>
      </c>
      <c r="I128" s="27">
        <v>116.7</v>
      </c>
      <c r="J128" s="26">
        <v>120.4</v>
      </c>
      <c r="K128" s="25">
        <v>1.58</v>
      </c>
      <c r="L128" s="30" t="s">
        <v>93</v>
      </c>
      <c r="M128" s="29">
        <v>121030</v>
      </c>
    </row>
    <row r="129" spans="1:14" x14ac:dyDescent="0.2">
      <c r="A129" s="28">
        <v>8.3000000000000007</v>
      </c>
      <c r="B129" s="28">
        <v>0.8</v>
      </c>
      <c r="C129" s="27">
        <v>0</v>
      </c>
      <c r="D129" s="28">
        <v>104.8</v>
      </c>
      <c r="E129" s="28">
        <v>104.8</v>
      </c>
      <c r="F129" s="27">
        <v>103.8</v>
      </c>
      <c r="G129" s="28">
        <v>110.5</v>
      </c>
      <c r="H129" s="28">
        <v>107.9</v>
      </c>
      <c r="I129" s="27">
        <v>107.9</v>
      </c>
      <c r="J129" s="26">
        <v>106.3</v>
      </c>
      <c r="K129" s="25">
        <v>0.05</v>
      </c>
      <c r="L129" s="30" t="s">
        <v>92</v>
      </c>
      <c r="M129" s="29">
        <v>121040</v>
      </c>
    </row>
    <row r="130" spans="1:14" ht="21.95" customHeight="1" x14ac:dyDescent="0.2">
      <c r="A130" s="24">
        <v>2</v>
      </c>
      <c r="B130" s="24">
        <v>-0.2</v>
      </c>
      <c r="C130" s="23">
        <v>-0.2</v>
      </c>
      <c r="D130" s="24">
        <v>100.9</v>
      </c>
      <c r="E130" s="24">
        <v>101.1</v>
      </c>
      <c r="F130" s="23">
        <v>100.6</v>
      </c>
      <c r="G130" s="24">
        <v>105.6</v>
      </c>
      <c r="H130" s="24">
        <v>105.9</v>
      </c>
      <c r="I130" s="23">
        <v>105.8</v>
      </c>
      <c r="J130" s="22">
        <v>104.5</v>
      </c>
      <c r="K130" s="21">
        <v>52.22</v>
      </c>
      <c r="L130" s="30" t="s">
        <v>91</v>
      </c>
      <c r="M130" s="29">
        <v>121230</v>
      </c>
    </row>
    <row r="131" spans="1:14" ht="21.95" customHeight="1" x14ac:dyDescent="0.2">
      <c r="A131" s="24">
        <v>4.4000000000000004</v>
      </c>
      <c r="B131" s="24">
        <v>-0.2</v>
      </c>
      <c r="C131" s="23">
        <v>0</v>
      </c>
      <c r="D131" s="24">
        <v>102</v>
      </c>
      <c r="E131" s="24">
        <v>102</v>
      </c>
      <c r="F131" s="23">
        <v>101.8</v>
      </c>
      <c r="G131" s="24">
        <v>113.3</v>
      </c>
      <c r="H131" s="24">
        <v>113.3</v>
      </c>
      <c r="I131" s="23">
        <v>113.1</v>
      </c>
      <c r="J131" s="22">
        <v>110.9</v>
      </c>
      <c r="K131" s="21">
        <v>24.08</v>
      </c>
      <c r="L131" s="30" t="s">
        <v>90</v>
      </c>
      <c r="M131" s="29">
        <v>121240</v>
      </c>
    </row>
    <row r="132" spans="1:14" ht="38.1" customHeight="1" x14ac:dyDescent="0.2">
      <c r="A132" s="28">
        <v>4.8</v>
      </c>
      <c r="B132" s="28">
        <v>-0.6</v>
      </c>
      <c r="C132" s="27">
        <v>-0.1</v>
      </c>
      <c r="D132" s="28">
        <v>101.9</v>
      </c>
      <c r="E132" s="28">
        <v>102</v>
      </c>
      <c r="F132" s="27">
        <v>101.9</v>
      </c>
      <c r="G132" s="28">
        <v>116</v>
      </c>
      <c r="H132" s="28">
        <v>116.1</v>
      </c>
      <c r="I132" s="27">
        <v>116</v>
      </c>
      <c r="J132" s="26">
        <v>113.2</v>
      </c>
      <c r="K132" s="25">
        <v>18.309999999999999</v>
      </c>
      <c r="L132" s="20" t="s">
        <v>89</v>
      </c>
      <c r="M132" s="19">
        <v>121250</v>
      </c>
    </row>
    <row r="133" spans="1:14" x14ac:dyDescent="0.2">
      <c r="A133" s="28">
        <v>3.1</v>
      </c>
      <c r="B133" s="28">
        <v>0.9</v>
      </c>
      <c r="C133" s="27">
        <v>0.4</v>
      </c>
      <c r="D133" s="28">
        <v>102.3</v>
      </c>
      <c r="E133" s="28">
        <v>101.9</v>
      </c>
      <c r="F133" s="27">
        <v>101.6</v>
      </c>
      <c r="G133" s="28">
        <v>106.7</v>
      </c>
      <c r="H133" s="28">
        <v>106.5</v>
      </c>
      <c r="I133" s="27">
        <v>106.2</v>
      </c>
      <c r="J133" s="26">
        <v>105.2</v>
      </c>
      <c r="K133" s="25">
        <v>5.77</v>
      </c>
      <c r="L133" s="30" t="s">
        <v>88</v>
      </c>
      <c r="M133" s="29">
        <v>121260</v>
      </c>
    </row>
    <row r="134" spans="1:14" x14ac:dyDescent="0.2">
      <c r="A134" s="24">
        <v>2.2999999999999998</v>
      </c>
      <c r="B134" s="24">
        <v>0.4</v>
      </c>
      <c r="C134" s="23">
        <v>0.1</v>
      </c>
      <c r="D134" s="24">
        <v>101.5</v>
      </c>
      <c r="E134" s="24">
        <v>101.4</v>
      </c>
      <c r="F134" s="23">
        <v>101.1</v>
      </c>
      <c r="G134" s="24">
        <v>105.3</v>
      </c>
      <c r="H134" s="24">
        <v>105.3</v>
      </c>
      <c r="I134" s="23">
        <v>105.3</v>
      </c>
      <c r="J134" s="22">
        <v>104.2</v>
      </c>
      <c r="K134" s="45">
        <v>13.1</v>
      </c>
      <c r="L134" s="30" t="s">
        <v>87</v>
      </c>
      <c r="M134" s="29">
        <v>121270</v>
      </c>
    </row>
    <row r="135" spans="1:14" ht="17.100000000000001" customHeight="1" x14ac:dyDescent="0.2">
      <c r="A135" s="24">
        <v>-1.5</v>
      </c>
      <c r="B135" s="24">
        <v>-0.5</v>
      </c>
      <c r="C135" s="23">
        <v>-0.5</v>
      </c>
      <c r="D135" s="24">
        <v>98.8</v>
      </c>
      <c r="E135" s="24">
        <v>99.3</v>
      </c>
      <c r="F135" s="23">
        <v>98.4</v>
      </c>
      <c r="G135" s="24">
        <v>95.8</v>
      </c>
      <c r="H135" s="24">
        <v>96.9</v>
      </c>
      <c r="I135" s="23">
        <v>96.7</v>
      </c>
      <c r="J135" s="22">
        <v>96.5</v>
      </c>
      <c r="K135" s="21">
        <v>15.04</v>
      </c>
      <c r="L135" s="30" t="s">
        <v>86</v>
      </c>
      <c r="M135" s="29">
        <v>121280</v>
      </c>
    </row>
    <row r="136" spans="1:14" ht="26.1" customHeight="1" x14ac:dyDescent="0.2">
      <c r="A136" s="28">
        <v>-1.2</v>
      </c>
      <c r="B136" s="28">
        <v>-1.2</v>
      </c>
      <c r="C136" s="27">
        <v>-0.4</v>
      </c>
      <c r="D136" s="28">
        <v>98.3</v>
      </c>
      <c r="E136" s="28">
        <v>98.7</v>
      </c>
      <c r="F136" s="27">
        <v>98.4</v>
      </c>
      <c r="G136" s="28">
        <v>95.7</v>
      </c>
      <c r="H136" s="28">
        <v>96.6</v>
      </c>
      <c r="I136" s="27">
        <v>96.9</v>
      </c>
      <c r="J136" s="26">
        <v>96.2</v>
      </c>
      <c r="K136" s="25">
        <v>11.24</v>
      </c>
      <c r="L136" s="20" t="s">
        <v>85</v>
      </c>
      <c r="M136" s="19">
        <v>121290</v>
      </c>
    </row>
    <row r="137" spans="1:14" ht="24" x14ac:dyDescent="0.2">
      <c r="A137" s="28">
        <v>-2.8</v>
      </c>
      <c r="B137" s="28">
        <v>1.4</v>
      </c>
      <c r="C137" s="27">
        <v>-0.9</v>
      </c>
      <c r="D137" s="28">
        <v>100.3</v>
      </c>
      <c r="E137" s="28">
        <v>101.2</v>
      </c>
      <c r="F137" s="27">
        <v>98.3</v>
      </c>
      <c r="G137" s="28">
        <v>96.3</v>
      </c>
      <c r="H137" s="28">
        <v>97.5</v>
      </c>
      <c r="I137" s="27">
        <v>96.1</v>
      </c>
      <c r="J137" s="26">
        <v>97.4</v>
      </c>
      <c r="K137" s="31">
        <v>3.8</v>
      </c>
      <c r="L137" s="20" t="s">
        <v>84</v>
      </c>
      <c r="M137" s="19">
        <v>121300</v>
      </c>
    </row>
    <row r="138" spans="1:14" ht="21.95" customHeight="1" x14ac:dyDescent="0.2">
      <c r="A138" s="24">
        <v>-2.1</v>
      </c>
      <c r="B138" s="24">
        <v>0.8</v>
      </c>
      <c r="C138" s="23">
        <v>0.9</v>
      </c>
      <c r="D138" s="24">
        <v>98.3</v>
      </c>
      <c r="E138" s="24">
        <v>97.4</v>
      </c>
      <c r="F138" s="23">
        <v>97.5</v>
      </c>
      <c r="G138" s="24">
        <v>97.2</v>
      </c>
      <c r="H138" s="24">
        <v>97.5</v>
      </c>
      <c r="I138" s="23">
        <v>98.3</v>
      </c>
      <c r="J138" s="22">
        <v>99.7</v>
      </c>
      <c r="K138" s="21">
        <v>116.76</v>
      </c>
      <c r="L138" s="30" t="s">
        <v>83</v>
      </c>
      <c r="M138" s="29">
        <v>121050</v>
      </c>
    </row>
    <row r="139" spans="1:14" ht="21.95" customHeight="1" x14ac:dyDescent="0.2">
      <c r="A139" s="24">
        <v>-4.5</v>
      </c>
      <c r="B139" s="24">
        <v>1.5</v>
      </c>
      <c r="C139" s="23">
        <v>0.1</v>
      </c>
      <c r="D139" s="24">
        <v>97.3</v>
      </c>
      <c r="E139" s="24">
        <v>97.2</v>
      </c>
      <c r="F139" s="23">
        <v>97.3</v>
      </c>
      <c r="G139" s="24">
        <v>96.6</v>
      </c>
      <c r="H139" s="24">
        <v>96.5</v>
      </c>
      <c r="I139" s="23">
        <v>96.6</v>
      </c>
      <c r="J139" s="22">
        <v>100.8</v>
      </c>
      <c r="K139" s="21">
        <v>54.39</v>
      </c>
      <c r="L139" s="30" t="s">
        <v>82</v>
      </c>
      <c r="M139" s="29">
        <v>121060</v>
      </c>
    </row>
    <row r="140" spans="1:14" ht="14.1" customHeight="1" x14ac:dyDescent="0.2">
      <c r="A140" s="28">
        <v>-11.8</v>
      </c>
      <c r="B140" s="28">
        <v>5.5</v>
      </c>
      <c r="C140" s="27">
        <v>0.1</v>
      </c>
      <c r="D140" s="28">
        <v>93.3</v>
      </c>
      <c r="E140" s="28">
        <v>93.2</v>
      </c>
      <c r="F140" s="27">
        <v>93.2</v>
      </c>
      <c r="G140" s="28">
        <v>87.3</v>
      </c>
      <c r="H140" s="28">
        <v>87.2</v>
      </c>
      <c r="I140" s="27">
        <v>87.2</v>
      </c>
      <c r="J140" s="26">
        <v>98.7</v>
      </c>
      <c r="K140" s="25">
        <v>16.11</v>
      </c>
      <c r="L140" s="30" t="s">
        <v>81</v>
      </c>
      <c r="M140" s="29">
        <v>121070</v>
      </c>
      <c r="N140" s="13">
        <f>K140/K139</f>
        <v>0.29619415333701049</v>
      </c>
    </row>
    <row r="141" spans="1:14" x14ac:dyDescent="0.2">
      <c r="A141" s="28">
        <v>-6.6</v>
      </c>
      <c r="B141" s="28">
        <v>0</v>
      </c>
      <c r="C141" s="27">
        <v>0.1</v>
      </c>
      <c r="D141" s="28">
        <v>94.8</v>
      </c>
      <c r="E141" s="28">
        <v>94.7</v>
      </c>
      <c r="F141" s="27">
        <v>94.7</v>
      </c>
      <c r="G141" s="28">
        <v>93.8</v>
      </c>
      <c r="H141" s="28">
        <v>94.2</v>
      </c>
      <c r="I141" s="27">
        <v>94</v>
      </c>
      <c r="J141" s="26">
        <v>98.9</v>
      </c>
      <c r="K141" s="25">
        <v>5.84</v>
      </c>
      <c r="L141" s="30" t="s">
        <v>80</v>
      </c>
      <c r="M141" s="29">
        <v>121080</v>
      </c>
    </row>
    <row r="142" spans="1:14" x14ac:dyDescent="0.2">
      <c r="A142" s="28">
        <v>-5.3</v>
      </c>
      <c r="B142" s="28">
        <v>0</v>
      </c>
      <c r="C142" s="27">
        <v>0.2</v>
      </c>
      <c r="D142" s="28">
        <v>96</v>
      </c>
      <c r="E142" s="28">
        <v>95.8</v>
      </c>
      <c r="F142" s="27">
        <v>95.8</v>
      </c>
      <c r="G142" s="28">
        <v>95.6</v>
      </c>
      <c r="H142" s="28">
        <v>95.1</v>
      </c>
      <c r="I142" s="27">
        <v>94.4</v>
      </c>
      <c r="J142" s="26">
        <v>99.6</v>
      </c>
      <c r="K142" s="25">
        <v>5.98</v>
      </c>
      <c r="L142" s="30" t="s">
        <v>79</v>
      </c>
      <c r="M142" s="29">
        <v>121090</v>
      </c>
    </row>
    <row r="143" spans="1:14" x14ac:dyDescent="0.2">
      <c r="A143" s="28">
        <v>1.5</v>
      </c>
      <c r="B143" s="28">
        <v>-0.1</v>
      </c>
      <c r="C143" s="27">
        <v>0.2</v>
      </c>
      <c r="D143" s="28">
        <v>100.6</v>
      </c>
      <c r="E143" s="28">
        <v>100.4</v>
      </c>
      <c r="F143" s="27">
        <v>100.4</v>
      </c>
      <c r="G143" s="28">
        <v>105.2</v>
      </c>
      <c r="H143" s="28">
        <v>105</v>
      </c>
      <c r="I143" s="27">
        <v>105.5</v>
      </c>
      <c r="J143" s="26">
        <v>104.5</v>
      </c>
      <c r="K143" s="25">
        <v>10.69</v>
      </c>
      <c r="L143" s="30" t="s">
        <v>78</v>
      </c>
      <c r="M143" s="29">
        <v>121100</v>
      </c>
    </row>
    <row r="144" spans="1:14" ht="24" x14ac:dyDescent="0.2">
      <c r="A144" s="28">
        <v>1.8</v>
      </c>
      <c r="B144" s="28">
        <v>0.4</v>
      </c>
      <c r="C144" s="27">
        <v>0.2</v>
      </c>
      <c r="D144" s="28">
        <v>101.3</v>
      </c>
      <c r="E144" s="28">
        <v>101.1</v>
      </c>
      <c r="F144" s="27">
        <v>101.1</v>
      </c>
      <c r="G144" s="28">
        <v>103.4</v>
      </c>
      <c r="H144" s="28">
        <v>103.4</v>
      </c>
      <c r="I144" s="27">
        <v>103.7</v>
      </c>
      <c r="J144" s="26">
        <v>102.5</v>
      </c>
      <c r="K144" s="25">
        <v>13.26</v>
      </c>
      <c r="L144" s="20" t="s">
        <v>77</v>
      </c>
      <c r="M144" s="19">
        <v>121110</v>
      </c>
    </row>
    <row r="145" spans="1:13" x14ac:dyDescent="0.2">
      <c r="A145" s="28">
        <v>-3.4</v>
      </c>
      <c r="B145" s="28">
        <v>-2.2999999999999998</v>
      </c>
      <c r="C145" s="27">
        <v>0.2</v>
      </c>
      <c r="D145" s="28">
        <v>97.1</v>
      </c>
      <c r="E145" s="28">
        <v>96.9</v>
      </c>
      <c r="F145" s="27">
        <v>99</v>
      </c>
      <c r="G145" s="28">
        <v>98</v>
      </c>
      <c r="H145" s="28">
        <v>98.8</v>
      </c>
      <c r="I145" s="27">
        <v>98.7</v>
      </c>
      <c r="J145" s="26">
        <v>98.6</v>
      </c>
      <c r="K145" s="25">
        <v>2.5099999999999998</v>
      </c>
      <c r="L145" s="30" t="s">
        <v>76</v>
      </c>
      <c r="M145" s="29">
        <v>121120</v>
      </c>
    </row>
    <row r="146" spans="1:13" ht="5.0999999999999996" customHeight="1" x14ac:dyDescent="0.2">
      <c r="A146" s="44"/>
      <c r="B146" s="44"/>
      <c r="C146" s="43"/>
      <c r="D146" s="44"/>
      <c r="E146" s="44"/>
      <c r="F146" s="43"/>
      <c r="G146" s="44"/>
      <c r="H146" s="44"/>
      <c r="I146" s="43"/>
      <c r="J146" s="42"/>
      <c r="K146" s="41"/>
      <c r="L146" s="40"/>
      <c r="M146" s="39"/>
    </row>
    <row r="147" spans="1:13" ht="33.950000000000003" customHeight="1" x14ac:dyDescent="0.25">
      <c r="A147" s="145" t="s">
        <v>75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1:13" ht="30" customHeight="1" x14ac:dyDescent="0.25">
      <c r="A148" s="146" t="s">
        <v>74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</row>
    <row r="149" spans="1:13" ht="12.75" customHeight="1" x14ac:dyDescent="0.2">
      <c r="A149" s="147" t="s">
        <v>73</v>
      </c>
      <c r="B149" s="147"/>
      <c r="C149" s="148"/>
      <c r="D149" s="149">
        <v>2013</v>
      </c>
      <c r="E149" s="147"/>
      <c r="F149" s="148"/>
      <c r="G149" s="149">
        <v>2012</v>
      </c>
      <c r="H149" s="147"/>
      <c r="I149" s="148"/>
      <c r="J149" s="38">
        <v>2012</v>
      </c>
      <c r="K149" s="150" t="s">
        <v>72</v>
      </c>
      <c r="L149" s="152" t="s">
        <v>71</v>
      </c>
      <c r="M149" s="154" t="s">
        <v>70</v>
      </c>
    </row>
    <row r="150" spans="1:13" ht="36" customHeight="1" x14ac:dyDescent="0.2">
      <c r="A150" s="37" t="s">
        <v>69</v>
      </c>
      <c r="B150" s="36" t="s">
        <v>68</v>
      </c>
      <c r="C150" s="35" t="s">
        <v>67</v>
      </c>
      <c r="D150" s="35" t="s">
        <v>66</v>
      </c>
      <c r="E150" s="35" t="s">
        <v>65</v>
      </c>
      <c r="F150" s="35" t="s">
        <v>64</v>
      </c>
      <c r="G150" s="35" t="s">
        <v>63</v>
      </c>
      <c r="H150" s="35" t="s">
        <v>62</v>
      </c>
      <c r="I150" s="35" t="s">
        <v>61</v>
      </c>
      <c r="J150" s="35" t="s">
        <v>0</v>
      </c>
      <c r="K150" s="151"/>
      <c r="L150" s="153"/>
      <c r="M150" s="155"/>
    </row>
    <row r="151" spans="1:13" ht="5.0999999999999996" customHeight="1" x14ac:dyDescent="0.2">
      <c r="A151" s="32"/>
      <c r="B151" s="32"/>
      <c r="C151" s="34"/>
      <c r="D151" s="32"/>
      <c r="E151" s="32"/>
      <c r="F151" s="34"/>
      <c r="G151" s="32"/>
      <c r="H151" s="32"/>
      <c r="I151" s="34"/>
      <c r="J151" s="33"/>
      <c r="K151" s="33"/>
      <c r="L151" s="33"/>
      <c r="M151" s="32"/>
    </row>
    <row r="152" spans="1:13" ht="17.100000000000001" customHeight="1" x14ac:dyDescent="0.2">
      <c r="A152" s="24">
        <v>0</v>
      </c>
      <c r="B152" s="24">
        <v>0.4</v>
      </c>
      <c r="C152" s="23">
        <v>1.6</v>
      </c>
      <c r="D152" s="24">
        <v>99.2</v>
      </c>
      <c r="E152" s="24">
        <v>97.6</v>
      </c>
      <c r="F152" s="23">
        <v>97.7</v>
      </c>
      <c r="G152" s="24">
        <v>97.6</v>
      </c>
      <c r="H152" s="24">
        <v>98.3</v>
      </c>
      <c r="I152" s="23">
        <v>99.6</v>
      </c>
      <c r="J152" s="22">
        <v>98.8</v>
      </c>
      <c r="K152" s="21">
        <v>62.37</v>
      </c>
      <c r="L152" s="30" t="s">
        <v>60</v>
      </c>
      <c r="M152" s="29">
        <v>121130</v>
      </c>
    </row>
    <row r="153" spans="1:13" ht="26.1" customHeight="1" x14ac:dyDescent="0.2">
      <c r="A153" s="28">
        <v>5.0999999999999996</v>
      </c>
      <c r="B153" s="28">
        <v>1.9</v>
      </c>
      <c r="C153" s="27">
        <v>0</v>
      </c>
      <c r="D153" s="28">
        <v>104.3</v>
      </c>
      <c r="E153" s="28">
        <v>104.3</v>
      </c>
      <c r="F153" s="27">
        <v>103.3</v>
      </c>
      <c r="G153" s="28">
        <v>105.6</v>
      </c>
      <c r="H153" s="28">
        <v>105.5</v>
      </c>
      <c r="I153" s="27">
        <v>103.5</v>
      </c>
      <c r="J153" s="26">
        <v>103.2</v>
      </c>
      <c r="K153" s="25">
        <v>2.04</v>
      </c>
      <c r="L153" s="20" t="s">
        <v>59</v>
      </c>
      <c r="M153" s="19">
        <v>121140</v>
      </c>
    </row>
    <row r="154" spans="1:13" x14ac:dyDescent="0.2">
      <c r="A154" s="28">
        <v>-3</v>
      </c>
      <c r="B154" s="28">
        <v>-3.7</v>
      </c>
      <c r="C154" s="27">
        <v>0.5</v>
      </c>
      <c r="D154" s="28">
        <v>96.8</v>
      </c>
      <c r="E154" s="28">
        <v>96.3</v>
      </c>
      <c r="F154" s="27">
        <v>97.8</v>
      </c>
      <c r="G154" s="28">
        <v>95.4</v>
      </c>
      <c r="H154" s="28">
        <v>95.7</v>
      </c>
      <c r="I154" s="27">
        <v>95.5</v>
      </c>
      <c r="J154" s="26">
        <v>94.9</v>
      </c>
      <c r="K154" s="25">
        <v>1.42</v>
      </c>
      <c r="L154" s="30" t="s">
        <v>58</v>
      </c>
      <c r="M154" s="29">
        <v>121150</v>
      </c>
    </row>
    <row r="155" spans="1:13" x14ac:dyDescent="0.2">
      <c r="A155" s="28">
        <v>0</v>
      </c>
      <c r="B155" s="28">
        <v>-0.4</v>
      </c>
      <c r="C155" s="27">
        <v>0</v>
      </c>
      <c r="D155" s="28">
        <v>100.1</v>
      </c>
      <c r="E155" s="28">
        <v>100.1</v>
      </c>
      <c r="F155" s="27">
        <v>100.5</v>
      </c>
      <c r="G155" s="28">
        <v>101.2</v>
      </c>
      <c r="H155" s="28">
        <v>101.1</v>
      </c>
      <c r="I155" s="27">
        <v>100.8</v>
      </c>
      <c r="J155" s="26">
        <v>100.7</v>
      </c>
      <c r="K155" s="25">
        <v>0.56000000000000005</v>
      </c>
      <c r="L155" s="30" t="s">
        <v>57</v>
      </c>
      <c r="M155" s="29">
        <v>121160</v>
      </c>
    </row>
    <row r="156" spans="1:13" ht="37.5" x14ac:dyDescent="0.2">
      <c r="A156" s="28">
        <v>2.1</v>
      </c>
      <c r="B156" s="28">
        <v>2.2000000000000002</v>
      </c>
      <c r="C156" s="27">
        <v>0.4</v>
      </c>
      <c r="D156" s="28">
        <v>102.4</v>
      </c>
      <c r="E156" s="28">
        <v>102</v>
      </c>
      <c r="F156" s="27">
        <v>101.3</v>
      </c>
      <c r="G156" s="28">
        <v>101.4</v>
      </c>
      <c r="H156" s="28">
        <v>101</v>
      </c>
      <c r="I156" s="27">
        <v>100.4</v>
      </c>
      <c r="J156" s="26">
        <v>101.2</v>
      </c>
      <c r="K156" s="25">
        <v>8.44</v>
      </c>
      <c r="L156" s="20" t="s">
        <v>56</v>
      </c>
      <c r="M156" s="19">
        <v>121180</v>
      </c>
    </row>
    <row r="157" spans="1:13" ht="25.5" x14ac:dyDescent="0.2">
      <c r="A157" s="28">
        <v>12.1</v>
      </c>
      <c r="B157" s="28">
        <v>10</v>
      </c>
      <c r="C157" s="27">
        <v>14.6</v>
      </c>
      <c r="D157" s="28">
        <v>103.9</v>
      </c>
      <c r="E157" s="28">
        <v>90.7</v>
      </c>
      <c r="F157" s="27">
        <v>91</v>
      </c>
      <c r="G157" s="28">
        <v>99.7</v>
      </c>
      <c r="H157" s="28">
        <v>104.9</v>
      </c>
      <c r="I157" s="27">
        <v>109.1</v>
      </c>
      <c r="J157" s="26">
        <v>105.6</v>
      </c>
      <c r="K157" s="25">
        <v>7.34</v>
      </c>
      <c r="L157" s="20" t="s">
        <v>55</v>
      </c>
      <c r="M157" s="19">
        <v>121190</v>
      </c>
    </row>
    <row r="158" spans="1:13" ht="24" x14ac:dyDescent="0.2">
      <c r="A158" s="28">
        <v>-1.9</v>
      </c>
      <c r="B158" s="28">
        <v>-1.5</v>
      </c>
      <c r="C158" s="27">
        <v>-0.1</v>
      </c>
      <c r="D158" s="28">
        <v>98.2</v>
      </c>
      <c r="E158" s="28">
        <v>98.3</v>
      </c>
      <c r="F158" s="27">
        <v>98.5</v>
      </c>
      <c r="G158" s="28">
        <v>93.8</v>
      </c>
      <c r="H158" s="28">
        <v>93.7</v>
      </c>
      <c r="I158" s="27">
        <v>94</v>
      </c>
      <c r="J158" s="26">
        <v>94.1</v>
      </c>
      <c r="K158" s="25">
        <v>16.64</v>
      </c>
      <c r="L158" s="20" t="s">
        <v>54</v>
      </c>
      <c r="M158" s="19">
        <v>121200</v>
      </c>
    </row>
    <row r="159" spans="1:13" x14ac:dyDescent="0.2">
      <c r="A159" s="28">
        <v>-3.7</v>
      </c>
      <c r="B159" s="28">
        <v>-2.1</v>
      </c>
      <c r="C159" s="27">
        <v>-0.6</v>
      </c>
      <c r="D159" s="28">
        <v>96.9</v>
      </c>
      <c r="E159" s="28">
        <v>97.5</v>
      </c>
      <c r="F159" s="27">
        <v>98.1</v>
      </c>
      <c r="G159" s="28">
        <v>90</v>
      </c>
      <c r="H159" s="28">
        <v>90.1</v>
      </c>
      <c r="I159" s="27">
        <v>90.6</v>
      </c>
      <c r="J159" s="26">
        <v>90.9</v>
      </c>
      <c r="K159" s="25">
        <v>7.85</v>
      </c>
      <c r="L159" s="30" t="s">
        <v>53</v>
      </c>
      <c r="M159" s="29">
        <v>121210</v>
      </c>
    </row>
    <row r="160" spans="1:13" ht="24" x14ac:dyDescent="0.2">
      <c r="A160" s="28">
        <v>-2.5</v>
      </c>
      <c r="B160" s="28">
        <v>0.1</v>
      </c>
      <c r="C160" s="27">
        <v>-0.6</v>
      </c>
      <c r="D160" s="28">
        <v>98.7</v>
      </c>
      <c r="E160" s="28">
        <v>99.3</v>
      </c>
      <c r="F160" s="27">
        <v>98.9</v>
      </c>
      <c r="G160" s="28">
        <v>86.7</v>
      </c>
      <c r="H160" s="28">
        <v>86.8</v>
      </c>
      <c r="I160" s="27">
        <v>87.1</v>
      </c>
      <c r="J160" s="26">
        <v>87.9</v>
      </c>
      <c r="K160" s="25">
        <v>2.29</v>
      </c>
      <c r="L160" s="20" t="s">
        <v>52</v>
      </c>
      <c r="M160" s="19">
        <v>121220</v>
      </c>
    </row>
    <row r="161" spans="1:13" x14ac:dyDescent="0.2">
      <c r="A161" s="28">
        <v>-2.5</v>
      </c>
      <c r="B161" s="28">
        <v>-1.4</v>
      </c>
      <c r="C161" s="27">
        <v>0.6</v>
      </c>
      <c r="D161" s="28">
        <v>97.1</v>
      </c>
      <c r="E161" s="28">
        <v>96.5</v>
      </c>
      <c r="F161" s="27">
        <v>96.9</v>
      </c>
      <c r="G161" s="28">
        <v>102.3</v>
      </c>
      <c r="H161" s="28">
        <v>103</v>
      </c>
      <c r="I161" s="27">
        <v>106.1</v>
      </c>
      <c r="J161" s="26">
        <v>103.9</v>
      </c>
      <c r="K161" s="25">
        <v>15.79</v>
      </c>
      <c r="L161" s="30" t="s">
        <v>51</v>
      </c>
      <c r="M161" s="29">
        <v>121225</v>
      </c>
    </row>
    <row r="162" spans="1:13" ht="21.95" customHeight="1" x14ac:dyDescent="0.2">
      <c r="A162" s="24">
        <v>-1.9</v>
      </c>
      <c r="B162" s="24">
        <v>0.3</v>
      </c>
      <c r="C162" s="23">
        <v>0.5</v>
      </c>
      <c r="D162" s="24">
        <v>98.5</v>
      </c>
      <c r="E162" s="24">
        <v>98</v>
      </c>
      <c r="F162" s="23">
        <v>97.8</v>
      </c>
      <c r="G162" s="24">
        <v>102.3</v>
      </c>
      <c r="H162" s="24">
        <v>103.4</v>
      </c>
      <c r="I162" s="23">
        <v>104.8</v>
      </c>
      <c r="J162" s="22">
        <v>104.2</v>
      </c>
      <c r="K162" s="21">
        <v>206.22</v>
      </c>
      <c r="L162" s="30" t="s">
        <v>50</v>
      </c>
      <c r="M162" s="29">
        <v>121320</v>
      </c>
    </row>
    <row r="163" spans="1:13" ht="21.95" customHeight="1" x14ac:dyDescent="0.2">
      <c r="A163" s="24">
        <v>0.6</v>
      </c>
      <c r="B163" s="24">
        <v>1.6</v>
      </c>
      <c r="C163" s="23">
        <v>1</v>
      </c>
      <c r="D163" s="24">
        <v>100.5</v>
      </c>
      <c r="E163" s="24">
        <v>99.5</v>
      </c>
      <c r="F163" s="23">
        <v>98.8</v>
      </c>
      <c r="G163" s="24">
        <v>103.9</v>
      </c>
      <c r="H163" s="24">
        <v>104.5</v>
      </c>
      <c r="I163" s="23">
        <v>105.9</v>
      </c>
      <c r="J163" s="22">
        <v>105</v>
      </c>
      <c r="K163" s="21">
        <v>166.81</v>
      </c>
      <c r="L163" s="30" t="s">
        <v>49</v>
      </c>
      <c r="M163" s="29">
        <v>121330</v>
      </c>
    </row>
    <row r="164" spans="1:13" ht="15.6" customHeight="1" x14ac:dyDescent="0.2">
      <c r="A164" s="28">
        <v>1</v>
      </c>
      <c r="B164" s="28">
        <v>0</v>
      </c>
      <c r="C164" s="27">
        <v>0</v>
      </c>
      <c r="D164" s="28">
        <v>100.3</v>
      </c>
      <c r="E164" s="28">
        <v>100.3</v>
      </c>
      <c r="F164" s="27">
        <v>100.3</v>
      </c>
      <c r="G164" s="28">
        <v>104.6</v>
      </c>
      <c r="H164" s="28">
        <v>104.6</v>
      </c>
      <c r="I164" s="27">
        <v>104.6</v>
      </c>
      <c r="J164" s="26">
        <v>104.3</v>
      </c>
      <c r="K164" s="25">
        <v>7.66</v>
      </c>
      <c r="L164" s="30" t="s">
        <v>48</v>
      </c>
      <c r="M164" s="29">
        <v>121335</v>
      </c>
    </row>
    <row r="165" spans="1:13" x14ac:dyDescent="0.2">
      <c r="A165" s="28">
        <v>1.6</v>
      </c>
      <c r="B165" s="28">
        <v>0.6</v>
      </c>
      <c r="C165" s="27">
        <v>2.4</v>
      </c>
      <c r="D165" s="28">
        <v>97.8</v>
      </c>
      <c r="E165" s="28">
        <v>95.5</v>
      </c>
      <c r="F165" s="27">
        <v>96.9</v>
      </c>
      <c r="G165" s="28">
        <v>106.6</v>
      </c>
      <c r="H165" s="28">
        <v>108.8</v>
      </c>
      <c r="I165" s="27">
        <v>110.1</v>
      </c>
      <c r="J165" s="26">
        <v>109.6</v>
      </c>
      <c r="K165" s="25">
        <v>36.909999999999997</v>
      </c>
      <c r="L165" s="30" t="s">
        <v>47</v>
      </c>
      <c r="M165" s="29">
        <v>121390</v>
      </c>
    </row>
    <row r="166" spans="1:13" x14ac:dyDescent="0.2">
      <c r="A166" s="28">
        <v>0.2</v>
      </c>
      <c r="B166" s="28">
        <v>2</v>
      </c>
      <c r="C166" s="27">
        <v>0.6</v>
      </c>
      <c r="D166" s="28">
        <v>101.3</v>
      </c>
      <c r="E166" s="28">
        <v>100.7</v>
      </c>
      <c r="F166" s="27">
        <v>99.3</v>
      </c>
      <c r="G166" s="28">
        <v>103.2</v>
      </c>
      <c r="H166" s="28">
        <v>103.5</v>
      </c>
      <c r="I166" s="27">
        <v>105.1</v>
      </c>
      <c r="J166" s="26">
        <v>103.9</v>
      </c>
      <c r="K166" s="25">
        <v>119.22</v>
      </c>
      <c r="L166" s="30" t="s">
        <v>46</v>
      </c>
      <c r="M166" s="29">
        <v>121360</v>
      </c>
    </row>
    <row r="167" spans="1:13" ht="24" x14ac:dyDescent="0.2">
      <c r="A167" s="28">
        <v>2.9</v>
      </c>
      <c r="B167" s="28">
        <v>3.3</v>
      </c>
      <c r="C167" s="27">
        <v>2.7</v>
      </c>
      <c r="D167" s="28">
        <v>102.1</v>
      </c>
      <c r="E167" s="28">
        <v>99.4</v>
      </c>
      <c r="F167" s="27">
        <v>100</v>
      </c>
      <c r="G167" s="28">
        <v>102.1</v>
      </c>
      <c r="H167" s="28">
        <v>101.6</v>
      </c>
      <c r="I167" s="27">
        <v>101.9</v>
      </c>
      <c r="J167" s="26">
        <v>103.3</v>
      </c>
      <c r="K167" s="25">
        <v>3.02</v>
      </c>
      <c r="L167" s="20" t="s">
        <v>45</v>
      </c>
      <c r="M167" s="19">
        <v>121370</v>
      </c>
    </row>
    <row r="168" spans="1:13" ht="17.100000000000001" customHeight="1" x14ac:dyDescent="0.2">
      <c r="A168" s="24">
        <v>-11.7</v>
      </c>
      <c r="B168" s="24">
        <v>-5</v>
      </c>
      <c r="C168" s="23">
        <v>-1.9</v>
      </c>
      <c r="D168" s="24">
        <v>90.1</v>
      </c>
      <c r="E168" s="24">
        <v>91.8</v>
      </c>
      <c r="F168" s="23">
        <v>93.5</v>
      </c>
      <c r="G168" s="24">
        <v>96.2</v>
      </c>
      <c r="H168" s="24">
        <v>99</v>
      </c>
      <c r="I168" s="23">
        <v>100.6</v>
      </c>
      <c r="J168" s="22">
        <v>101.4</v>
      </c>
      <c r="K168" s="21">
        <v>39.409999999999997</v>
      </c>
      <c r="L168" s="30" t="s">
        <v>44</v>
      </c>
      <c r="M168" s="29">
        <v>121400</v>
      </c>
    </row>
    <row r="169" spans="1:13" ht="27.6" customHeight="1" x14ac:dyDescent="0.2">
      <c r="A169" s="28">
        <v>-11.8</v>
      </c>
      <c r="B169" s="28">
        <v>-5</v>
      </c>
      <c r="C169" s="27">
        <v>-1.9</v>
      </c>
      <c r="D169" s="28">
        <v>90</v>
      </c>
      <c r="E169" s="28">
        <v>91.7</v>
      </c>
      <c r="F169" s="27">
        <v>93.4</v>
      </c>
      <c r="G169" s="28">
        <v>96.3</v>
      </c>
      <c r="H169" s="28">
        <v>99.2</v>
      </c>
      <c r="I169" s="27">
        <v>100.9</v>
      </c>
      <c r="J169" s="26">
        <v>101.6</v>
      </c>
      <c r="K169" s="25">
        <v>38.24</v>
      </c>
      <c r="L169" s="20" t="s">
        <v>43</v>
      </c>
      <c r="M169" s="19">
        <v>121410</v>
      </c>
    </row>
    <row r="170" spans="1:13" x14ac:dyDescent="0.2">
      <c r="A170" s="28">
        <v>5.2</v>
      </c>
      <c r="B170" s="28">
        <v>0</v>
      </c>
      <c r="C170" s="27">
        <v>0</v>
      </c>
      <c r="D170" s="28">
        <v>102.5</v>
      </c>
      <c r="E170" s="28">
        <v>102.5</v>
      </c>
      <c r="F170" s="27">
        <v>102.5</v>
      </c>
      <c r="G170" s="28">
        <v>113.4</v>
      </c>
      <c r="H170" s="28">
        <v>113.4</v>
      </c>
      <c r="I170" s="27">
        <v>113.4</v>
      </c>
      <c r="J170" s="26">
        <v>110.6</v>
      </c>
      <c r="K170" s="25">
        <v>0.18</v>
      </c>
      <c r="L170" s="30" t="s">
        <v>42</v>
      </c>
      <c r="M170" s="29">
        <v>121420</v>
      </c>
    </row>
    <row r="171" spans="1:13" x14ac:dyDescent="0.2">
      <c r="A171" s="28">
        <v>-11.7</v>
      </c>
      <c r="B171" s="28">
        <v>-4.8</v>
      </c>
      <c r="C171" s="27">
        <v>-0.6</v>
      </c>
      <c r="D171" s="28">
        <v>91.9</v>
      </c>
      <c r="E171" s="28">
        <v>92.5</v>
      </c>
      <c r="F171" s="27">
        <v>95.2</v>
      </c>
      <c r="G171" s="28">
        <v>85.5</v>
      </c>
      <c r="H171" s="28">
        <v>85.9</v>
      </c>
      <c r="I171" s="27">
        <v>86.7</v>
      </c>
      <c r="J171" s="26">
        <v>88.6</v>
      </c>
      <c r="K171" s="25">
        <v>0.99</v>
      </c>
      <c r="L171" s="30" t="s">
        <v>41</v>
      </c>
      <c r="M171" s="29">
        <v>121425</v>
      </c>
    </row>
    <row r="172" spans="1:13" ht="21.95" customHeight="1" x14ac:dyDescent="0.2">
      <c r="A172" s="24">
        <v>4</v>
      </c>
      <c r="B172" s="24">
        <v>-0.2</v>
      </c>
      <c r="C172" s="23">
        <v>-0.4</v>
      </c>
      <c r="D172" s="24">
        <v>102.4</v>
      </c>
      <c r="E172" s="24">
        <v>102.8</v>
      </c>
      <c r="F172" s="23">
        <v>102.8</v>
      </c>
      <c r="G172" s="24">
        <v>108.5</v>
      </c>
      <c r="H172" s="24">
        <v>108.3</v>
      </c>
      <c r="I172" s="23">
        <v>108.1</v>
      </c>
      <c r="J172" s="22">
        <v>105.7</v>
      </c>
      <c r="K172" s="21">
        <v>42.54</v>
      </c>
      <c r="L172" s="30" t="s">
        <v>40</v>
      </c>
      <c r="M172" s="29">
        <v>121430</v>
      </c>
    </row>
    <row r="173" spans="1:13" ht="17.100000000000001" customHeight="1" x14ac:dyDescent="0.2">
      <c r="A173" s="24">
        <v>16.600000000000001</v>
      </c>
      <c r="B173" s="24">
        <v>1.6</v>
      </c>
      <c r="C173" s="23">
        <v>0.2</v>
      </c>
      <c r="D173" s="24">
        <v>109.8</v>
      </c>
      <c r="E173" s="24">
        <v>109.6</v>
      </c>
      <c r="F173" s="23">
        <v>108.7</v>
      </c>
      <c r="G173" s="24">
        <v>127.9</v>
      </c>
      <c r="H173" s="24">
        <v>127.9</v>
      </c>
      <c r="I173" s="23">
        <v>128</v>
      </c>
      <c r="J173" s="22">
        <v>118.3</v>
      </c>
      <c r="K173" s="21">
        <v>10.11</v>
      </c>
      <c r="L173" s="30" t="s">
        <v>39</v>
      </c>
      <c r="M173" s="29">
        <v>121440</v>
      </c>
    </row>
    <row r="174" spans="1:13" ht="29.1" customHeight="1" x14ac:dyDescent="0.2">
      <c r="A174" s="24">
        <v>0.3</v>
      </c>
      <c r="B174" s="24">
        <v>-0.3</v>
      </c>
      <c r="C174" s="23">
        <v>-0.5</v>
      </c>
      <c r="D174" s="24">
        <v>100.3</v>
      </c>
      <c r="E174" s="24">
        <v>100.8</v>
      </c>
      <c r="F174" s="23">
        <v>100.9</v>
      </c>
      <c r="G174" s="24">
        <v>101.2</v>
      </c>
      <c r="H174" s="24">
        <v>101.1</v>
      </c>
      <c r="I174" s="23">
        <v>100.7</v>
      </c>
      <c r="J174" s="22">
        <v>100.6</v>
      </c>
      <c r="K174" s="21">
        <v>25.12</v>
      </c>
      <c r="L174" s="20" t="s">
        <v>38</v>
      </c>
      <c r="M174" s="19">
        <v>121450</v>
      </c>
    </row>
    <row r="175" spans="1:13" ht="14.1" customHeight="1" x14ac:dyDescent="0.2">
      <c r="A175" s="28">
        <v>3.7</v>
      </c>
      <c r="B175" s="28">
        <v>1.3</v>
      </c>
      <c r="C175" s="27">
        <v>0.5</v>
      </c>
      <c r="D175" s="28">
        <v>102.9</v>
      </c>
      <c r="E175" s="28">
        <v>102.4</v>
      </c>
      <c r="F175" s="27">
        <v>102.2</v>
      </c>
      <c r="G175" s="28">
        <v>105.4</v>
      </c>
      <c r="H175" s="28">
        <v>105.4</v>
      </c>
      <c r="I175" s="27">
        <v>105</v>
      </c>
      <c r="J175" s="26">
        <v>103.8</v>
      </c>
      <c r="K175" s="25">
        <v>5.17</v>
      </c>
      <c r="L175" s="30" t="s">
        <v>37</v>
      </c>
      <c r="M175" s="29">
        <v>121460</v>
      </c>
    </row>
    <row r="176" spans="1:13" ht="24" x14ac:dyDescent="0.2">
      <c r="A176" s="28">
        <v>-1.8</v>
      </c>
      <c r="B176" s="28">
        <v>-1.6</v>
      </c>
      <c r="C176" s="27">
        <v>-1.5</v>
      </c>
      <c r="D176" s="28">
        <v>99</v>
      </c>
      <c r="E176" s="28">
        <v>100.5</v>
      </c>
      <c r="F176" s="27">
        <v>100.8</v>
      </c>
      <c r="G176" s="28">
        <v>98.3</v>
      </c>
      <c r="H176" s="28">
        <v>97.7</v>
      </c>
      <c r="I176" s="27">
        <v>97.1</v>
      </c>
      <c r="J176" s="26">
        <v>97.7</v>
      </c>
      <c r="K176" s="31">
        <v>9.9</v>
      </c>
      <c r="L176" s="20" t="s">
        <v>36</v>
      </c>
      <c r="M176" s="19">
        <v>121470</v>
      </c>
    </row>
    <row r="177" spans="1:13" x14ac:dyDescent="0.2">
      <c r="A177" s="28">
        <v>0.7</v>
      </c>
      <c r="B177" s="28">
        <v>0.2</v>
      </c>
      <c r="C177" s="27">
        <v>0.2</v>
      </c>
      <c r="D177" s="28">
        <v>100.3</v>
      </c>
      <c r="E177" s="28">
        <v>100.1</v>
      </c>
      <c r="F177" s="27">
        <v>100.2</v>
      </c>
      <c r="G177" s="28">
        <v>102</v>
      </c>
      <c r="H177" s="28">
        <v>102.2</v>
      </c>
      <c r="I177" s="27">
        <v>102.3</v>
      </c>
      <c r="J177" s="26">
        <v>101.9</v>
      </c>
      <c r="K177" s="25">
        <v>10.050000000000001</v>
      </c>
      <c r="L177" s="30" t="s">
        <v>35</v>
      </c>
      <c r="M177" s="29">
        <v>121480</v>
      </c>
    </row>
    <row r="178" spans="1:13" ht="17.100000000000001" customHeight="1" x14ac:dyDescent="0.2">
      <c r="A178" s="24">
        <v>2.2000000000000002</v>
      </c>
      <c r="B178" s="24">
        <v>-0.6</v>
      </c>
      <c r="C178" s="23">
        <v>-0.2</v>
      </c>
      <c r="D178" s="24">
        <v>100.9</v>
      </c>
      <c r="E178" s="24">
        <v>101.1</v>
      </c>
      <c r="F178" s="23">
        <v>101.2</v>
      </c>
      <c r="G178" s="24">
        <v>123.9</v>
      </c>
      <c r="H178" s="24">
        <v>124.3</v>
      </c>
      <c r="I178" s="23">
        <v>124.4</v>
      </c>
      <c r="J178" s="22">
        <v>122</v>
      </c>
      <c r="K178" s="21">
        <v>3.58</v>
      </c>
      <c r="L178" s="30" t="s">
        <v>34</v>
      </c>
      <c r="M178" s="29">
        <v>121490</v>
      </c>
    </row>
    <row r="179" spans="1:13" ht="14.1" customHeight="1" x14ac:dyDescent="0.2">
      <c r="A179" s="28">
        <v>2.4</v>
      </c>
      <c r="B179" s="28">
        <v>-0.9</v>
      </c>
      <c r="C179" s="27">
        <v>-0.5</v>
      </c>
      <c r="D179" s="28">
        <v>101</v>
      </c>
      <c r="E179" s="28">
        <v>101.5</v>
      </c>
      <c r="F179" s="27">
        <v>101.7</v>
      </c>
      <c r="G179" s="28">
        <v>130.30000000000001</v>
      </c>
      <c r="H179" s="28">
        <v>130.6</v>
      </c>
      <c r="I179" s="27">
        <v>130.6</v>
      </c>
      <c r="J179" s="26">
        <v>127.8</v>
      </c>
      <c r="K179" s="25">
        <v>2.81</v>
      </c>
      <c r="L179" s="30" t="s">
        <v>33</v>
      </c>
      <c r="M179" s="29">
        <v>121500</v>
      </c>
    </row>
    <row r="180" spans="1:13" ht="24" x14ac:dyDescent="0.2">
      <c r="A180" s="28">
        <v>0.9</v>
      </c>
      <c r="B180" s="28">
        <v>1.2</v>
      </c>
      <c r="C180" s="27">
        <v>0.9</v>
      </c>
      <c r="D180" s="28">
        <v>100.3</v>
      </c>
      <c r="E180" s="28">
        <v>99.4</v>
      </c>
      <c r="F180" s="27">
        <v>99.4</v>
      </c>
      <c r="G180" s="28">
        <v>97.1</v>
      </c>
      <c r="H180" s="28">
        <v>98.2</v>
      </c>
      <c r="I180" s="27">
        <v>98.9</v>
      </c>
      <c r="J180" s="26">
        <v>98</v>
      </c>
      <c r="K180" s="25">
        <v>0.77</v>
      </c>
      <c r="L180" s="20" t="s">
        <v>32</v>
      </c>
      <c r="M180" s="19">
        <v>121510</v>
      </c>
    </row>
    <row r="181" spans="1:13" ht="24" x14ac:dyDescent="0.2">
      <c r="A181" s="24">
        <v>-1.2</v>
      </c>
      <c r="B181" s="24">
        <v>-3.2</v>
      </c>
      <c r="C181" s="23">
        <v>-1.7</v>
      </c>
      <c r="D181" s="24">
        <v>98.4</v>
      </c>
      <c r="E181" s="24">
        <v>100.1</v>
      </c>
      <c r="F181" s="23">
        <v>101.1</v>
      </c>
      <c r="G181" s="24">
        <v>94.9</v>
      </c>
      <c r="H181" s="24">
        <v>93.5</v>
      </c>
      <c r="I181" s="23">
        <v>93.3</v>
      </c>
      <c r="J181" s="22">
        <v>93.4</v>
      </c>
      <c r="K181" s="21">
        <v>3.73</v>
      </c>
      <c r="L181" s="20" t="s">
        <v>31</v>
      </c>
      <c r="M181" s="19">
        <v>121520</v>
      </c>
    </row>
    <row r="182" spans="1:13" ht="5.0999999999999996" customHeight="1" thickBot="1" x14ac:dyDescent="0.25">
      <c r="A182" s="16"/>
      <c r="B182" s="16"/>
      <c r="C182" s="18"/>
      <c r="D182" s="16"/>
      <c r="E182" s="16"/>
      <c r="F182" s="18"/>
      <c r="G182" s="16"/>
      <c r="H182" s="16"/>
      <c r="I182" s="18"/>
      <c r="J182" s="17"/>
      <c r="K182" s="17"/>
      <c r="L182" s="17"/>
      <c r="M182" s="16"/>
    </row>
    <row r="183" spans="1:13" ht="5.0999999999999996" customHeight="1" thickTop="1" x14ac:dyDescent="0.2"/>
    <row r="184" spans="1:13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5" t="s">
        <v>30</v>
      </c>
    </row>
    <row r="185" spans="1:13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 t="s">
        <v>29</v>
      </c>
    </row>
    <row r="186" spans="1:13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 t="s">
        <v>28</v>
      </c>
    </row>
    <row r="187" spans="1:13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 t="s">
        <v>27</v>
      </c>
    </row>
    <row r="188" spans="1:13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 t="s">
        <v>26</v>
      </c>
    </row>
    <row r="189" spans="1:13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 t="s">
        <v>25</v>
      </c>
    </row>
    <row r="190" spans="1:13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 t="s">
        <v>24</v>
      </c>
    </row>
    <row r="191" spans="1:13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 t="s">
        <v>23</v>
      </c>
    </row>
    <row r="192" spans="1:13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 t="s">
        <v>22</v>
      </c>
    </row>
    <row r="193" spans="1:13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 t="s">
        <v>21</v>
      </c>
    </row>
    <row r="194" spans="1:13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 t="s">
        <v>20</v>
      </c>
    </row>
  </sheetData>
  <mergeCells count="34">
    <mergeCell ref="A2:M2"/>
    <mergeCell ref="A3:M3"/>
    <mergeCell ref="A1:M1"/>
    <mergeCell ref="A52:M52"/>
    <mergeCell ref="L5:L6"/>
    <mergeCell ref="M5:M6"/>
    <mergeCell ref="A4:M4"/>
    <mergeCell ref="A5:C5"/>
    <mergeCell ref="D5:F5"/>
    <mergeCell ref="G5:I5"/>
    <mergeCell ref="K5:K6"/>
    <mergeCell ref="A53:M53"/>
    <mergeCell ref="A54:C54"/>
    <mergeCell ref="D54:F54"/>
    <mergeCell ref="G54:I54"/>
    <mergeCell ref="K54:K55"/>
    <mergeCell ref="L54:L55"/>
    <mergeCell ref="M54:M55"/>
    <mergeCell ref="A101:M101"/>
    <mergeCell ref="A102:M102"/>
    <mergeCell ref="A103:C103"/>
    <mergeCell ref="D103:F103"/>
    <mergeCell ref="G103:I103"/>
    <mergeCell ref="K103:K104"/>
    <mergeCell ref="L103:L104"/>
    <mergeCell ref="M103:M104"/>
    <mergeCell ref="A147:M147"/>
    <mergeCell ref="A148:M148"/>
    <mergeCell ref="A149:C149"/>
    <mergeCell ref="D149:F149"/>
    <mergeCell ref="G149:I149"/>
    <mergeCell ref="K149:K150"/>
    <mergeCell ref="L149:L150"/>
    <mergeCell ref="M149:M150"/>
  </mergeCells>
  <hyperlinks>
    <hyperlink ref="M184" r:id="rId1" display="/price_new/a1_1_h.pdf"/>
  </hyperlinks>
  <printOptions horizontalCentered="1"/>
  <pageMargins left="0.74803149606299202" right="0.74803149606299202" top="0.66929133858267698" bottom="0.98425196850393704" header="0" footer="0.59055118110236204"/>
  <pageSetup paperSize="9" scale="77" orientation="portrait" r:id="rId2"/>
  <headerFooter alignWithMargins="0">
    <oddFooter>&amp;C- &amp;P -</oddFooter>
  </headerFooter>
  <rowBreaks count="3" manualBreakCount="3">
    <brk id="51" max="16383" man="1"/>
    <brk id="100" max="16383" man="1"/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9" sqref="B9:L9"/>
    </sheetView>
  </sheetViews>
  <sheetFormatPr defaultRowHeight="14.25" x14ac:dyDescent="0.2"/>
  <cols>
    <col min="1" max="1" width="11.625" customWidth="1"/>
    <col min="2" max="12" width="6" customWidth="1"/>
    <col min="14" max="14" width="17.75" bestFit="1" customWidth="1"/>
  </cols>
  <sheetData>
    <row r="1" spans="1:13" ht="16.5" x14ac:dyDescent="0.25">
      <c r="A1" s="81" t="s">
        <v>204</v>
      </c>
      <c r="B1" s="82"/>
      <c r="C1" s="82"/>
      <c r="D1" s="82"/>
      <c r="E1" s="82"/>
      <c r="F1" s="83"/>
      <c r="G1" s="84"/>
      <c r="H1" s="84"/>
      <c r="I1" s="84"/>
      <c r="J1" s="84"/>
      <c r="K1" s="84"/>
      <c r="L1" s="84"/>
      <c r="M1" s="84"/>
    </row>
    <row r="2" spans="1:13" ht="16.5" x14ac:dyDescent="0.25">
      <c r="A2" s="81" t="s">
        <v>205</v>
      </c>
      <c r="B2" s="83"/>
      <c r="C2" s="83"/>
      <c r="D2" s="83"/>
      <c r="E2" s="83"/>
      <c r="F2" s="83"/>
      <c r="G2" s="85"/>
      <c r="H2" s="85"/>
      <c r="I2" s="85"/>
      <c r="J2" s="82"/>
      <c r="K2" s="82"/>
      <c r="L2" s="82"/>
      <c r="M2" s="84"/>
    </row>
    <row r="3" spans="1:13" ht="16.5" thickBot="1" x14ac:dyDescent="0.3">
      <c r="A3" s="52" t="s">
        <v>206</v>
      </c>
      <c r="B3" s="53"/>
      <c r="C3" s="53"/>
      <c r="D3" s="53"/>
      <c r="E3" s="53"/>
      <c r="F3" s="53"/>
      <c r="G3" s="54">
        <v>2011</v>
      </c>
      <c r="H3" s="53"/>
      <c r="I3" s="53"/>
      <c r="J3" s="53"/>
      <c r="K3" s="53"/>
      <c r="L3" s="53"/>
      <c r="M3" s="55"/>
    </row>
    <row r="4" spans="1:13" ht="15" thickTop="1" x14ac:dyDescent="0.2">
      <c r="A4" s="56"/>
      <c r="B4" s="57"/>
      <c r="C4" s="165" t="s">
        <v>208</v>
      </c>
      <c r="D4" s="166"/>
      <c r="E4" s="57"/>
      <c r="F4" s="57"/>
      <c r="G4" s="57"/>
      <c r="H4" s="58"/>
      <c r="I4" s="57"/>
      <c r="J4" s="57"/>
      <c r="K4" s="57"/>
      <c r="L4" s="57"/>
      <c r="M4" s="59"/>
    </row>
    <row r="5" spans="1:13" x14ac:dyDescent="0.2">
      <c r="A5" s="60" t="s">
        <v>209</v>
      </c>
      <c r="B5" s="61" t="s">
        <v>0</v>
      </c>
      <c r="C5" s="62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2">
        <v>10</v>
      </c>
      <c r="M5" s="64"/>
    </row>
    <row r="6" spans="1:13" x14ac:dyDescent="0.2">
      <c r="A6" s="65"/>
      <c r="B6" s="66"/>
      <c r="C6" s="51"/>
      <c r="D6" s="51"/>
      <c r="E6" s="51"/>
      <c r="F6" s="51"/>
      <c r="G6" s="51"/>
      <c r="H6" s="51"/>
      <c r="I6" s="51"/>
      <c r="J6" s="51"/>
      <c r="K6" s="51"/>
      <c r="L6" s="51"/>
      <c r="M6" s="67"/>
    </row>
    <row r="7" spans="1:13" ht="15" x14ac:dyDescent="0.25">
      <c r="A7" s="68" t="s">
        <v>210</v>
      </c>
      <c r="B7" s="76">
        <v>100</v>
      </c>
      <c r="C7" s="79">
        <v>100</v>
      </c>
      <c r="D7" s="79">
        <v>100</v>
      </c>
      <c r="E7" s="79">
        <v>100</v>
      </c>
      <c r="F7" s="79">
        <v>100</v>
      </c>
      <c r="G7" s="79">
        <v>100</v>
      </c>
      <c r="H7" s="79">
        <v>100</v>
      </c>
      <c r="I7" s="79">
        <v>100</v>
      </c>
      <c r="J7" s="79">
        <v>100</v>
      </c>
      <c r="K7" s="79">
        <v>100</v>
      </c>
      <c r="L7" s="80">
        <v>100</v>
      </c>
      <c r="M7" s="69" t="s">
        <v>207</v>
      </c>
    </row>
    <row r="8" spans="1:13" x14ac:dyDescent="0.2">
      <c r="A8" s="70" t="s">
        <v>211</v>
      </c>
      <c r="B8" s="76">
        <v>12.1</v>
      </c>
      <c r="C8" s="77">
        <v>18.8</v>
      </c>
      <c r="D8" s="77">
        <v>15.3</v>
      </c>
      <c r="E8" s="77">
        <v>15.1</v>
      </c>
      <c r="F8" s="77">
        <v>13.3</v>
      </c>
      <c r="G8" s="77">
        <v>11</v>
      </c>
      <c r="H8" s="77">
        <v>10.8</v>
      </c>
      <c r="I8" s="77">
        <v>8.6</v>
      </c>
      <c r="J8" s="77">
        <v>8.1999999999999993</v>
      </c>
      <c r="K8" s="77">
        <v>8.9</v>
      </c>
      <c r="L8" s="78">
        <v>4.8</v>
      </c>
      <c r="M8" s="71" t="s">
        <v>211</v>
      </c>
    </row>
    <row r="9" spans="1:13" x14ac:dyDescent="0.2">
      <c r="A9" s="72" t="s">
        <v>212</v>
      </c>
      <c r="B9" s="76">
        <v>16.100000000000001</v>
      </c>
      <c r="C9" s="77">
        <v>26.2</v>
      </c>
      <c r="D9" s="77">
        <v>20.3</v>
      </c>
      <c r="E9" s="77">
        <v>19.600000000000001</v>
      </c>
      <c r="F9" s="77">
        <v>14</v>
      </c>
      <c r="G9" s="77">
        <v>15</v>
      </c>
      <c r="H9" s="77">
        <v>14.2</v>
      </c>
      <c r="I9" s="77">
        <v>12.5</v>
      </c>
      <c r="J9" s="77">
        <v>11.4</v>
      </c>
      <c r="K9" s="77">
        <v>12.6</v>
      </c>
      <c r="L9" s="78">
        <v>6.7</v>
      </c>
      <c r="M9" s="73" t="s">
        <v>212</v>
      </c>
    </row>
    <row r="10" spans="1:13" x14ac:dyDescent="0.2">
      <c r="A10" s="70" t="s">
        <v>213</v>
      </c>
      <c r="B10" s="76">
        <v>4.3</v>
      </c>
      <c r="C10" s="77">
        <v>5.4</v>
      </c>
      <c r="D10" s="77">
        <v>6.6</v>
      </c>
      <c r="E10" s="77">
        <v>5.0999999999999996</v>
      </c>
      <c r="F10" s="77">
        <v>4.9000000000000004</v>
      </c>
      <c r="G10" s="77">
        <v>3.4</v>
      </c>
      <c r="H10" s="77">
        <v>3.8</v>
      </c>
      <c r="I10" s="77">
        <v>4</v>
      </c>
      <c r="J10" s="77">
        <v>3.5</v>
      </c>
      <c r="K10" s="77">
        <v>2.5</v>
      </c>
      <c r="L10" s="78">
        <v>2</v>
      </c>
      <c r="M10" s="71" t="s">
        <v>213</v>
      </c>
    </row>
    <row r="11" spans="1:13" x14ac:dyDescent="0.2">
      <c r="A11" s="70"/>
      <c r="B11" s="103">
        <f>SUM(B8:B10)/100</f>
        <v>0.32500000000000001</v>
      </c>
      <c r="C11" s="103">
        <f>SUM(C8:C10)/100</f>
        <v>0.504</v>
      </c>
      <c r="D11" s="103">
        <f t="shared" ref="D11:L11" si="0">SUM(D8:D10)/100</f>
        <v>0.42200000000000004</v>
      </c>
      <c r="E11" s="103">
        <f t="shared" si="0"/>
        <v>0.39800000000000002</v>
      </c>
      <c r="F11" s="103">
        <f t="shared" si="0"/>
        <v>0.32200000000000001</v>
      </c>
      <c r="G11" s="103">
        <f t="shared" si="0"/>
        <v>0.29399999999999998</v>
      </c>
      <c r="H11" s="103">
        <f t="shared" si="0"/>
        <v>0.28800000000000003</v>
      </c>
      <c r="I11" s="103">
        <f t="shared" si="0"/>
        <v>0.251</v>
      </c>
      <c r="J11" s="103">
        <f t="shared" si="0"/>
        <v>0.23100000000000001</v>
      </c>
      <c r="K11" s="103">
        <f t="shared" si="0"/>
        <v>0.24</v>
      </c>
      <c r="L11" s="103">
        <f t="shared" si="0"/>
        <v>0.13500000000000001</v>
      </c>
      <c r="M11" s="71"/>
    </row>
    <row r="12" spans="1:13" x14ac:dyDescent="0.2">
      <c r="A12" s="70" t="s">
        <v>214</v>
      </c>
      <c r="B12" s="76">
        <v>10.4</v>
      </c>
      <c r="C12" s="77">
        <v>10</v>
      </c>
      <c r="D12" s="77">
        <v>11.8</v>
      </c>
      <c r="E12" s="77">
        <v>11</v>
      </c>
      <c r="F12" s="77">
        <v>11.3</v>
      </c>
      <c r="G12" s="77">
        <v>10.5</v>
      </c>
      <c r="H12" s="77">
        <v>10.199999999999999</v>
      </c>
      <c r="I12" s="77">
        <v>11</v>
      </c>
      <c r="J12" s="77">
        <v>10.3</v>
      </c>
      <c r="K12" s="77">
        <v>8.6</v>
      </c>
      <c r="L12" s="78">
        <v>7.8</v>
      </c>
      <c r="M12" s="71" t="s">
        <v>214</v>
      </c>
    </row>
    <row r="13" spans="1:13" x14ac:dyDescent="0.2">
      <c r="A13" s="70" t="s">
        <v>215</v>
      </c>
      <c r="B13" s="76">
        <v>14.6</v>
      </c>
      <c r="C13" s="77">
        <v>13.7</v>
      </c>
      <c r="D13" s="77">
        <v>14.9</v>
      </c>
      <c r="E13" s="77">
        <v>13.6</v>
      </c>
      <c r="F13" s="77">
        <v>15</v>
      </c>
      <c r="G13" s="77">
        <v>16.100000000000001</v>
      </c>
      <c r="H13" s="77">
        <v>16</v>
      </c>
      <c r="I13" s="77">
        <v>14.5</v>
      </c>
      <c r="J13" s="77">
        <v>15.4</v>
      </c>
      <c r="K13" s="77">
        <v>14.8</v>
      </c>
      <c r="L13" s="78">
        <v>12</v>
      </c>
      <c r="M13" s="71" t="s">
        <v>215</v>
      </c>
    </row>
    <row r="14" spans="1:13" x14ac:dyDescent="0.2">
      <c r="A14" s="70" t="s">
        <v>216</v>
      </c>
      <c r="B14" s="76">
        <v>12.9</v>
      </c>
      <c r="C14" s="77">
        <v>11.8</v>
      </c>
      <c r="D14" s="77">
        <v>11.1</v>
      </c>
      <c r="E14" s="77">
        <v>13</v>
      </c>
      <c r="F14" s="77">
        <v>12.6</v>
      </c>
      <c r="G14" s="77">
        <v>13.9</v>
      </c>
      <c r="H14" s="77">
        <v>12.6</v>
      </c>
      <c r="I14" s="77">
        <v>14.9</v>
      </c>
      <c r="J14" s="77">
        <v>14.5</v>
      </c>
      <c r="K14" s="77">
        <v>13.7</v>
      </c>
      <c r="L14" s="78">
        <v>11.4</v>
      </c>
      <c r="M14" s="71" t="s">
        <v>216</v>
      </c>
    </row>
    <row r="15" spans="1:13" x14ac:dyDescent="0.2">
      <c r="A15" s="70" t="s">
        <v>217</v>
      </c>
      <c r="B15" s="76">
        <v>10.4</v>
      </c>
      <c r="C15" s="77">
        <v>6</v>
      </c>
      <c r="D15" s="77">
        <v>8.1</v>
      </c>
      <c r="E15" s="77">
        <v>8.4</v>
      </c>
      <c r="F15" s="77">
        <v>9.1</v>
      </c>
      <c r="G15" s="77">
        <v>10</v>
      </c>
      <c r="H15" s="77">
        <v>14.1</v>
      </c>
      <c r="I15" s="77">
        <v>12.2</v>
      </c>
      <c r="J15" s="77">
        <v>13.7</v>
      </c>
      <c r="K15" s="77">
        <v>13</v>
      </c>
      <c r="L15" s="78">
        <v>13.1</v>
      </c>
      <c r="M15" s="71" t="s">
        <v>217</v>
      </c>
    </row>
    <row r="16" spans="1:13" x14ac:dyDescent="0.2">
      <c r="A16" s="70" t="s">
        <v>218</v>
      </c>
      <c r="B16" s="76">
        <v>9.4</v>
      </c>
      <c r="C16" s="77">
        <v>3</v>
      </c>
      <c r="D16" s="77">
        <v>4.9000000000000004</v>
      </c>
      <c r="E16" s="77">
        <v>5.4</v>
      </c>
      <c r="F16" s="77">
        <v>7.3</v>
      </c>
      <c r="G16" s="77">
        <v>9</v>
      </c>
      <c r="H16" s="77">
        <v>9.5</v>
      </c>
      <c r="I16" s="77">
        <v>12.1</v>
      </c>
      <c r="J16" s="77">
        <v>11.7</v>
      </c>
      <c r="K16" s="77">
        <v>13.9</v>
      </c>
      <c r="L16" s="78">
        <v>26.3</v>
      </c>
      <c r="M16" s="71" t="s">
        <v>218</v>
      </c>
    </row>
    <row r="17" spans="1:14" ht="15" thickBot="1" x14ac:dyDescent="0.25">
      <c r="A17" s="74" t="s">
        <v>219</v>
      </c>
      <c r="B17" s="105">
        <v>9.8000000000000007</v>
      </c>
      <c r="C17" s="104">
        <v>5.0999999999999996</v>
      </c>
      <c r="D17" s="104">
        <v>7</v>
      </c>
      <c r="E17" s="104">
        <v>8.8000000000000007</v>
      </c>
      <c r="F17" s="104">
        <v>12.5</v>
      </c>
      <c r="G17" s="104">
        <v>11.1</v>
      </c>
      <c r="H17" s="104">
        <v>8.8000000000000007</v>
      </c>
      <c r="I17" s="104">
        <v>10.199999999999999</v>
      </c>
      <c r="J17" s="104">
        <v>11.3</v>
      </c>
      <c r="K17" s="104">
        <v>12</v>
      </c>
      <c r="L17" s="104">
        <v>15.9</v>
      </c>
      <c r="M17" s="75" t="s">
        <v>219</v>
      </c>
      <c r="N17" s="106" t="s">
        <v>235</v>
      </c>
    </row>
    <row r="18" spans="1:14" ht="15" thickTop="1" x14ac:dyDescent="0.2"/>
    <row r="19" spans="1:14" x14ac:dyDescent="0.2">
      <c r="E19" s="102"/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גיליון1</vt:lpstr>
      <vt:lpstr>גיליון2</vt:lpstr>
      <vt:lpstr>a4.2</vt:lpstr>
      <vt:lpstr>גיליון3</vt:lpstr>
      <vt:lpstr>a4.2!Print_Area</vt:lpstr>
    </vt:vector>
  </TitlesOfParts>
  <Company>BLL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UDAKK09</dc:creator>
  <cp:lastModifiedBy>Ido Adler</cp:lastModifiedBy>
  <dcterms:created xsi:type="dcterms:W3CDTF">2013-05-09T08:25:32Z</dcterms:created>
  <dcterms:modified xsi:type="dcterms:W3CDTF">2013-05-19T12:40:53Z</dcterms:modified>
</cp:coreProperties>
</file>